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203" sheetId="1" r:id="rId1"/>
  </sheets>
  <definedNames>
    <definedName name="_xlnm.Print_Area" localSheetId="0">'0203'!$B$1:$L$33</definedName>
  </definedNames>
  <calcPr fullCalcOnLoad="1"/>
</workbook>
</file>

<file path=xl/sharedStrings.xml><?xml version="1.0" encoding="utf-8"?>
<sst xmlns="http://schemas.openxmlformats.org/spreadsheetml/2006/main" count="39" uniqueCount="38">
  <si>
    <t>世帯数</t>
  </si>
  <si>
    <t>男</t>
  </si>
  <si>
    <t>女</t>
  </si>
  <si>
    <t>自然増減</t>
  </si>
  <si>
    <t>社会増減</t>
  </si>
  <si>
    <t>増加率(%)</t>
  </si>
  <si>
    <t>本庁</t>
  </si>
  <si>
    <t>橋本</t>
  </si>
  <si>
    <t>大野北</t>
  </si>
  <si>
    <t>大野中</t>
  </si>
  <si>
    <t>大野南</t>
  </si>
  <si>
    <t>大沢</t>
  </si>
  <si>
    <t>田名</t>
  </si>
  <si>
    <t>上溝</t>
  </si>
  <si>
    <t>麻溝</t>
  </si>
  <si>
    <t>新磯</t>
  </si>
  <si>
    <t>相模台</t>
  </si>
  <si>
    <t>相武台</t>
  </si>
  <si>
    <t>東林</t>
  </si>
  <si>
    <t>年　　別
出張所別</t>
  </si>
  <si>
    <t>（注）(1)神奈川県人口統計調査による。</t>
  </si>
  <si>
    <r>
      <t xml:space="preserve">人口密度
</t>
    </r>
    <r>
      <rPr>
        <sz val="10"/>
        <rFont val="ＭＳ 明朝"/>
        <family val="1"/>
      </rPr>
      <t>(人/ｋ㎡)</t>
    </r>
  </si>
  <si>
    <t>総 数</t>
  </si>
  <si>
    <t>人　　　口</t>
  </si>
  <si>
    <t>年　間　増　加　人　口</t>
  </si>
  <si>
    <t>3 出張所別年間増加人口</t>
  </si>
  <si>
    <t>　本表は、各年1月1日現在の推計人口を表し、年間増加人口は各年の前年（1月1日～12月31日）の増加数である。</t>
  </si>
  <si>
    <t>　　　(2)平成17年の社会増減は、国勢調査に伴う調整分を含む。</t>
  </si>
  <si>
    <t>資料　企画財政局企画部情報システム課統計室</t>
  </si>
  <si>
    <t>串川</t>
  </si>
  <si>
    <t>鳥屋</t>
  </si>
  <si>
    <t>青野原</t>
  </si>
  <si>
    <t>青根</t>
  </si>
  <si>
    <t>城山市民課</t>
  </si>
  <si>
    <t>津久井市民課</t>
  </si>
  <si>
    <t>相模湖市民課</t>
  </si>
  <si>
    <t>藤野市民課</t>
  </si>
  <si>
    <t>平成17年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</si>
</sst>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_ "/>
    <numFmt numFmtId="178" formatCode="#,##0_ "/>
    <numFmt numFmtId="179" formatCode="0.00;&quot;△ &quot;0.00"/>
    <numFmt numFmtId="180" formatCode="0;&quot;△ &quot;0"/>
    <numFmt numFmtId="181" formatCode="&quot;平&quot;&quot;成&quot;0&quot;年&quot;"/>
    <numFmt numFmtId="182" formatCode="#,##0.00_ "/>
    <numFmt numFmtId="183" formatCode="#,##0.00;&quot;△ &quot;#,##0.00"/>
    <numFmt numFmtId="184" formatCode="0_ "/>
    <numFmt numFmtId="185" formatCode="#,##0.00_ ;[Red]\-#,##0.0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.5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distributed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 applyProtection="1">
      <alignment/>
      <protection locked="0"/>
    </xf>
    <xf numFmtId="183" fontId="2" fillId="0" borderId="0" xfId="0" applyNumberFormat="1" applyFont="1" applyFill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distributed"/>
    </xf>
    <xf numFmtId="0" fontId="2" fillId="0" borderId="5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8" xfId="0" applyNumberFormat="1" applyFont="1" applyFill="1" applyBorder="1" applyAlignment="1">
      <alignment horizontal="distributed" vertical="top"/>
    </xf>
    <xf numFmtId="176" fontId="2" fillId="0" borderId="8" xfId="0" applyNumberFormat="1" applyFont="1" applyFill="1" applyBorder="1" applyAlignment="1" applyProtection="1">
      <alignment vertical="top"/>
      <protection locked="0"/>
    </xf>
    <xf numFmtId="176" fontId="2" fillId="0" borderId="8" xfId="0" applyNumberFormat="1" applyFont="1" applyFill="1" applyBorder="1" applyAlignment="1">
      <alignment vertical="top"/>
    </xf>
    <xf numFmtId="183" fontId="2" fillId="0" borderId="0" xfId="0" applyNumberFormat="1" applyFont="1" applyFill="1" applyAlignment="1">
      <alignment vertical="top"/>
    </xf>
    <xf numFmtId="176" fontId="2" fillId="0" borderId="0" xfId="0" applyNumberFormat="1" applyFont="1" applyFill="1" applyAlignment="1">
      <alignment vertical="top"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distributed" vertical="top"/>
    </xf>
    <xf numFmtId="176" fontId="2" fillId="0" borderId="0" xfId="0" applyNumberFormat="1" applyFont="1" applyFill="1" applyBorder="1" applyAlignment="1" applyProtection="1">
      <alignment vertical="top"/>
      <protection locked="0"/>
    </xf>
    <xf numFmtId="176" fontId="2" fillId="0" borderId="0" xfId="0" applyNumberFormat="1" applyFont="1" applyFill="1" applyBorder="1" applyAlignment="1">
      <alignment vertical="top"/>
    </xf>
    <xf numFmtId="0" fontId="2" fillId="0" borderId="2" xfId="0" applyNumberFormat="1" applyFont="1" applyFill="1" applyBorder="1" applyAlignment="1">
      <alignment horizontal="distributed" vertical="top"/>
    </xf>
    <xf numFmtId="176" fontId="2" fillId="0" borderId="8" xfId="0" applyNumberFormat="1" applyFont="1" applyFill="1" applyBorder="1" applyAlignment="1">
      <alignment/>
    </xf>
    <xf numFmtId="176" fontId="2" fillId="0" borderId="9" xfId="0" applyNumberFormat="1" applyFont="1" applyFill="1" applyBorder="1" applyAlignment="1" applyProtection="1">
      <alignment vertical="top"/>
      <protection locked="0"/>
    </xf>
    <xf numFmtId="176" fontId="2" fillId="0" borderId="10" xfId="0" applyNumberFormat="1" applyFont="1" applyFill="1" applyBorder="1" applyAlignment="1" applyProtection="1">
      <alignment vertical="top"/>
      <protection locked="0"/>
    </xf>
    <xf numFmtId="183" fontId="2" fillId="0" borderId="0" xfId="0" applyNumberFormat="1" applyFont="1" applyFill="1" applyBorder="1" applyAlignment="1">
      <alignment vertical="top"/>
    </xf>
    <xf numFmtId="183" fontId="2" fillId="0" borderId="8" xfId="0" applyNumberFormat="1" applyFont="1" applyFill="1" applyBorder="1" applyAlignment="1">
      <alignment vertical="top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top"/>
    </xf>
    <xf numFmtId="183" fontId="2" fillId="0" borderId="0" xfId="0" applyNumberFormat="1" applyFont="1" applyFill="1" applyAlignment="1">
      <alignment horizontal="center" vertical="top"/>
    </xf>
    <xf numFmtId="176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 shrinkToFit="1"/>
    </xf>
    <xf numFmtId="0" fontId="2" fillId="0" borderId="8" xfId="0" applyNumberFormat="1" applyFont="1" applyFill="1" applyBorder="1" applyAlignment="1">
      <alignment horizontal="center" vertical="top" shrinkToFit="1"/>
    </xf>
    <xf numFmtId="0" fontId="2" fillId="0" borderId="0" xfId="0" applyNumberFormat="1" applyFont="1" applyFill="1" applyBorder="1" applyAlignment="1">
      <alignment horizontal="distributed" vertical="top" shrinkToFit="1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top"/>
    </xf>
    <xf numFmtId="183" fontId="9" fillId="0" borderId="0" xfId="0" applyNumberFormat="1" applyFont="1" applyFill="1" applyAlignment="1">
      <alignment horizontal="center" vertical="top"/>
    </xf>
    <xf numFmtId="176" fontId="9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375" style="1" customWidth="1"/>
    <col min="3" max="3" width="0.5" style="1" customWidth="1"/>
    <col min="4" max="7" width="9.125" style="1" customWidth="1"/>
    <col min="8" max="11" width="8.875" style="1" customWidth="1"/>
    <col min="12" max="12" width="9.125" style="1" customWidth="1"/>
    <col min="13" max="13" width="9.00390625" style="1" customWidth="1"/>
    <col min="14" max="14" width="11.50390625" style="1" bestFit="1" customWidth="1"/>
    <col min="15" max="15" width="9.125" style="1" bestFit="1" customWidth="1"/>
    <col min="16" max="16" width="9.00390625" style="1" customWidth="1"/>
    <col min="17" max="17" width="9.125" style="1" bestFit="1" customWidth="1"/>
    <col min="18" max="18" width="12.00390625" style="1" bestFit="1" customWidth="1"/>
    <col min="19" max="16384" width="9.00390625" style="1" customWidth="1"/>
  </cols>
  <sheetData>
    <row r="1" ht="13.5" customHeight="1"/>
    <row r="2" spans="2:3" ht="13.5" customHeight="1">
      <c r="B2" s="2" t="s">
        <v>25</v>
      </c>
      <c r="C2" s="2"/>
    </row>
    <row r="3" spans="2:3" ht="13.5" customHeight="1" thickBot="1">
      <c r="B3" s="26" t="s">
        <v>26</v>
      </c>
      <c r="C3" s="12"/>
    </row>
    <row r="4" spans="2:12" ht="15" customHeight="1">
      <c r="B4" s="58" t="s">
        <v>19</v>
      </c>
      <c r="C4" s="10"/>
      <c r="D4" s="62" t="s">
        <v>0</v>
      </c>
      <c r="E4" s="14" t="s">
        <v>23</v>
      </c>
      <c r="F4" s="14"/>
      <c r="G4" s="14"/>
      <c r="H4" s="14" t="s">
        <v>24</v>
      </c>
      <c r="I4" s="14"/>
      <c r="J4" s="14"/>
      <c r="K4" s="15"/>
      <c r="L4" s="60" t="s">
        <v>21</v>
      </c>
    </row>
    <row r="5" spans="2:12" ht="15" customHeight="1">
      <c r="B5" s="59"/>
      <c r="C5" s="11"/>
      <c r="D5" s="63"/>
      <c r="E5" s="5" t="s">
        <v>22</v>
      </c>
      <c r="F5" s="5" t="s">
        <v>1</v>
      </c>
      <c r="G5" s="5" t="s">
        <v>2</v>
      </c>
      <c r="H5" s="5" t="s">
        <v>22</v>
      </c>
      <c r="I5" s="5" t="s">
        <v>3</v>
      </c>
      <c r="J5" s="5" t="s">
        <v>4</v>
      </c>
      <c r="K5" s="16" t="s">
        <v>5</v>
      </c>
      <c r="L5" s="61"/>
    </row>
    <row r="6" spans="2:12" ht="15" customHeight="1">
      <c r="B6" s="27" t="s">
        <v>37</v>
      </c>
      <c r="C6" s="29"/>
      <c r="D6" s="30">
        <v>280001</v>
      </c>
      <c r="E6" s="30">
        <v>697586</v>
      </c>
      <c r="F6" s="30">
        <v>353391</v>
      </c>
      <c r="G6" s="30">
        <v>344195</v>
      </c>
      <c r="H6" s="30">
        <v>3075</v>
      </c>
      <c r="I6" s="30">
        <v>2417</v>
      </c>
      <c r="J6" s="30">
        <v>658</v>
      </c>
      <c r="K6" s="4">
        <v>0.44</v>
      </c>
      <c r="L6" s="31">
        <f>E6/328.84</f>
        <v>2121.3538498966063</v>
      </c>
    </row>
    <row r="7" spans="2:12" ht="15" customHeight="1">
      <c r="B7" s="28">
        <v>18</v>
      </c>
      <c r="C7" s="29"/>
      <c r="D7" s="30">
        <v>283464</v>
      </c>
      <c r="E7" s="30">
        <v>702138</v>
      </c>
      <c r="F7" s="30">
        <v>355946</v>
      </c>
      <c r="G7" s="30">
        <v>346192</v>
      </c>
      <c r="H7" s="30">
        <v>4552</v>
      </c>
      <c r="I7" s="30">
        <v>2239</v>
      </c>
      <c r="J7" s="30">
        <v>2313</v>
      </c>
      <c r="K7" s="4">
        <f>H7/E6*100</f>
        <v>0.6525360313997127</v>
      </c>
      <c r="L7" s="31">
        <f>E7/328.84</f>
        <v>2135.196448120667</v>
      </c>
    </row>
    <row r="8" spans="2:18" s="42" customFormat="1" ht="15" customHeight="1">
      <c r="B8" s="28">
        <v>19</v>
      </c>
      <c r="C8" s="29"/>
      <c r="D8" s="30">
        <v>287622</v>
      </c>
      <c r="E8" s="30">
        <v>703957</v>
      </c>
      <c r="F8" s="30">
        <v>356827</v>
      </c>
      <c r="G8" s="30">
        <v>347130</v>
      </c>
      <c r="H8" s="30">
        <v>1819</v>
      </c>
      <c r="I8" s="30">
        <v>2153</v>
      </c>
      <c r="J8" s="30">
        <v>-334</v>
      </c>
      <c r="K8" s="41">
        <f>H8/E6*100</f>
        <v>0.2607563798585407</v>
      </c>
      <c r="L8" s="31">
        <f>E8/328.84</f>
        <v>2140.728013623647</v>
      </c>
      <c r="N8" s="43"/>
      <c r="Q8" s="43"/>
      <c r="R8" s="44"/>
    </row>
    <row r="9" spans="2:18" s="42" customFormat="1" ht="15" customHeight="1">
      <c r="B9" s="28">
        <v>20</v>
      </c>
      <c r="C9" s="29"/>
      <c r="D9" s="30">
        <v>291628</v>
      </c>
      <c r="E9" s="30">
        <v>706342</v>
      </c>
      <c r="F9" s="30">
        <v>357929</v>
      </c>
      <c r="G9" s="30">
        <v>348413</v>
      </c>
      <c r="H9" s="30">
        <v>2385</v>
      </c>
      <c r="I9" s="30">
        <v>1824</v>
      </c>
      <c r="J9" s="30">
        <v>561</v>
      </c>
      <c r="K9" s="41">
        <f>H9/E6*100</f>
        <v>0.34189332928126426</v>
      </c>
      <c r="L9" s="31">
        <f>E9/328.84</f>
        <v>2147.9807809268946</v>
      </c>
      <c r="N9" s="43"/>
      <c r="Q9" s="43"/>
      <c r="R9" s="44"/>
    </row>
    <row r="10" spans="2:18" s="49" customFormat="1" ht="15" customHeight="1">
      <c r="B10" s="53">
        <v>21</v>
      </c>
      <c r="C10" s="54"/>
      <c r="D10" s="55">
        <f>SUM(D11:D31)</f>
        <v>295785</v>
      </c>
      <c r="E10" s="55">
        <f aca="true" t="shared" si="0" ref="E10:J10">SUM(E11:E31)</f>
        <v>710149</v>
      </c>
      <c r="F10" s="55">
        <f t="shared" si="0"/>
        <v>359562</v>
      </c>
      <c r="G10" s="55">
        <f t="shared" si="0"/>
        <v>350587</v>
      </c>
      <c r="H10" s="55">
        <f t="shared" si="0"/>
        <v>3807</v>
      </c>
      <c r="I10" s="55">
        <f t="shared" si="0"/>
        <v>1754</v>
      </c>
      <c r="J10" s="55">
        <f t="shared" si="0"/>
        <v>2053</v>
      </c>
      <c r="K10" s="56">
        <f>H10/E7*100</f>
        <v>0.5422011057655333</v>
      </c>
      <c r="L10" s="57">
        <f>E10/328.84</f>
        <v>2159.5578396788715</v>
      </c>
      <c r="N10" s="50"/>
      <c r="Q10" s="50"/>
      <c r="R10" s="51"/>
    </row>
    <row r="11" spans="2:18" ht="15" customHeight="1">
      <c r="B11" s="13" t="s">
        <v>6</v>
      </c>
      <c r="C11" s="6"/>
      <c r="D11" s="8">
        <v>61760</v>
      </c>
      <c r="E11" s="3">
        <v>143993</v>
      </c>
      <c r="F11" s="8">
        <v>73921</v>
      </c>
      <c r="G11" s="8">
        <v>70072</v>
      </c>
      <c r="H11" s="3">
        <f>I11+J11</f>
        <v>941</v>
      </c>
      <c r="I11" s="8">
        <v>433</v>
      </c>
      <c r="J11" s="8">
        <v>508</v>
      </c>
      <c r="K11" s="4">
        <f>H11/142713*100</f>
        <v>0.6593652995872836</v>
      </c>
      <c r="L11" s="7">
        <f>E11/15.52</f>
        <v>9277.899484536083</v>
      </c>
      <c r="N11" s="23"/>
      <c r="Q11" s="9"/>
      <c r="R11" s="7"/>
    </row>
    <row r="12" spans="2:18" ht="15" customHeight="1">
      <c r="B12" s="13" t="s">
        <v>7</v>
      </c>
      <c r="C12" s="6"/>
      <c r="D12" s="8">
        <v>30742</v>
      </c>
      <c r="E12" s="3">
        <v>70871</v>
      </c>
      <c r="F12" s="8">
        <v>36463</v>
      </c>
      <c r="G12" s="8">
        <v>34408</v>
      </c>
      <c r="H12" s="3">
        <f aca="true" t="shared" si="1" ref="H12:H31">I12+J12</f>
        <v>322</v>
      </c>
      <c r="I12" s="8">
        <v>336</v>
      </c>
      <c r="J12" s="8">
        <v>-14</v>
      </c>
      <c r="K12" s="9">
        <f>H12/70119*100</f>
        <v>0.45921932714385544</v>
      </c>
      <c r="L12" s="7">
        <f>E12/7.75</f>
        <v>9144.645161290322</v>
      </c>
      <c r="N12" s="23"/>
      <c r="Q12" s="9"/>
      <c r="R12" s="7"/>
    </row>
    <row r="13" spans="2:18" ht="15" customHeight="1">
      <c r="B13" s="13" t="s">
        <v>8</v>
      </c>
      <c r="C13" s="6"/>
      <c r="D13" s="8">
        <v>24942</v>
      </c>
      <c r="E13" s="3">
        <v>57335</v>
      </c>
      <c r="F13" s="8">
        <v>29249</v>
      </c>
      <c r="G13" s="8">
        <v>28086</v>
      </c>
      <c r="H13" s="3">
        <f t="shared" si="1"/>
        <v>302</v>
      </c>
      <c r="I13" s="8">
        <v>244</v>
      </c>
      <c r="J13" s="8">
        <v>58</v>
      </c>
      <c r="K13" s="9">
        <f>H13/56801*100</f>
        <v>0.5316807802679531</v>
      </c>
      <c r="L13" s="7">
        <f>E13/6.45</f>
        <v>8889.147286821706</v>
      </c>
      <c r="N13" s="23"/>
      <c r="Q13" s="9"/>
      <c r="R13" s="7"/>
    </row>
    <row r="14" spans="2:18" ht="15" customHeight="1">
      <c r="B14" s="13" t="s">
        <v>9</v>
      </c>
      <c r="C14" s="6"/>
      <c r="D14" s="8">
        <v>25121</v>
      </c>
      <c r="E14" s="3">
        <v>62677</v>
      </c>
      <c r="F14" s="8">
        <v>31205</v>
      </c>
      <c r="G14" s="8">
        <v>31472</v>
      </c>
      <c r="H14" s="3">
        <f t="shared" si="1"/>
        <v>416</v>
      </c>
      <c r="I14" s="8">
        <v>171</v>
      </c>
      <c r="J14" s="8">
        <v>245</v>
      </c>
      <c r="K14" s="9">
        <f>H14/62122*100</f>
        <v>0.6696500434628634</v>
      </c>
      <c r="L14" s="7">
        <f>E14/8.03</f>
        <v>7805.35491905355</v>
      </c>
      <c r="N14" s="23"/>
      <c r="Q14" s="9"/>
      <c r="R14" s="7"/>
    </row>
    <row r="15" spans="2:18" ht="15" customHeight="1">
      <c r="B15" s="13" t="s">
        <v>10</v>
      </c>
      <c r="C15" s="6"/>
      <c r="D15" s="8">
        <v>32699</v>
      </c>
      <c r="E15" s="3">
        <v>70306</v>
      </c>
      <c r="F15" s="8">
        <v>35011</v>
      </c>
      <c r="G15" s="8">
        <v>35295</v>
      </c>
      <c r="H15" s="3">
        <f t="shared" si="1"/>
        <v>1086</v>
      </c>
      <c r="I15" s="8">
        <v>340</v>
      </c>
      <c r="J15" s="8">
        <v>746</v>
      </c>
      <c r="K15" s="9">
        <f>H15/68537*100</f>
        <v>1.584545573923574</v>
      </c>
      <c r="L15" s="7">
        <f>E15/5.51</f>
        <v>12759.709618874773</v>
      </c>
      <c r="N15" s="23"/>
      <c r="Q15" s="9"/>
      <c r="R15" s="7"/>
    </row>
    <row r="16" spans="2:18" ht="15" customHeight="1">
      <c r="B16" s="13" t="s">
        <v>11</v>
      </c>
      <c r="C16" s="6"/>
      <c r="D16" s="8">
        <v>11894</v>
      </c>
      <c r="E16" s="3">
        <v>32605</v>
      </c>
      <c r="F16" s="8">
        <v>16586</v>
      </c>
      <c r="G16" s="8">
        <v>16019</v>
      </c>
      <c r="H16" s="3">
        <f t="shared" si="1"/>
        <v>691</v>
      </c>
      <c r="I16" s="8">
        <v>120</v>
      </c>
      <c r="J16" s="8">
        <v>571</v>
      </c>
      <c r="K16" s="9">
        <f>H16/31824*100</f>
        <v>2.1713172448466564</v>
      </c>
      <c r="L16" s="7">
        <f>E16/7.62</f>
        <v>4278.871391076115</v>
      </c>
      <c r="N16" s="23"/>
      <c r="Q16" s="9"/>
      <c r="R16" s="7"/>
    </row>
    <row r="17" spans="2:18" ht="15" customHeight="1">
      <c r="B17" s="13" t="s">
        <v>12</v>
      </c>
      <c r="C17" s="6"/>
      <c r="D17" s="8">
        <v>11015</v>
      </c>
      <c r="E17" s="3">
        <v>30570</v>
      </c>
      <c r="F17" s="8">
        <v>15701</v>
      </c>
      <c r="G17" s="8">
        <v>14869</v>
      </c>
      <c r="H17" s="3">
        <f t="shared" si="1"/>
        <v>413</v>
      </c>
      <c r="I17" s="8">
        <v>84</v>
      </c>
      <c r="J17" s="8">
        <v>329</v>
      </c>
      <c r="K17" s="9">
        <f>H17/29844*100</f>
        <v>1.3838627529821739</v>
      </c>
      <c r="L17" s="7">
        <f>E17/9.67</f>
        <v>3161.3236814891416</v>
      </c>
      <c r="N17" s="23"/>
      <c r="Q17" s="9"/>
      <c r="R17" s="7"/>
    </row>
    <row r="18" spans="2:18" ht="15" customHeight="1">
      <c r="B18" s="13" t="s">
        <v>13</v>
      </c>
      <c r="C18" s="6"/>
      <c r="D18" s="8">
        <v>11858</v>
      </c>
      <c r="E18" s="3">
        <v>31816</v>
      </c>
      <c r="F18" s="8">
        <v>16167</v>
      </c>
      <c r="G18" s="8">
        <v>15649</v>
      </c>
      <c r="H18" s="3">
        <f t="shared" si="1"/>
        <v>-52</v>
      </c>
      <c r="I18" s="8">
        <v>66</v>
      </c>
      <c r="J18" s="8">
        <v>-118</v>
      </c>
      <c r="K18" s="9">
        <f>H18/31751*100</f>
        <v>-0.1637743693112028</v>
      </c>
      <c r="L18" s="7">
        <f>E18/5.2</f>
        <v>6118.461538461538</v>
      </c>
      <c r="N18" s="23"/>
      <c r="Q18" s="9"/>
      <c r="R18" s="7"/>
    </row>
    <row r="19" spans="2:18" ht="15" customHeight="1">
      <c r="B19" s="13" t="s">
        <v>14</v>
      </c>
      <c r="C19" s="6"/>
      <c r="D19" s="8">
        <v>6377</v>
      </c>
      <c r="E19" s="3">
        <v>17892</v>
      </c>
      <c r="F19" s="8">
        <v>8803</v>
      </c>
      <c r="G19" s="8">
        <v>9089</v>
      </c>
      <c r="H19" s="3">
        <f t="shared" si="1"/>
        <v>45</v>
      </c>
      <c r="I19" s="8">
        <v>84</v>
      </c>
      <c r="J19" s="8">
        <v>-39</v>
      </c>
      <c r="K19" s="9">
        <f>H19/17575*100</f>
        <v>0.25604551920341395</v>
      </c>
      <c r="L19" s="7">
        <f>E19/8.29</f>
        <v>2158.2629674306395</v>
      </c>
      <c r="N19" s="23"/>
      <c r="Q19" s="9"/>
      <c r="R19" s="7"/>
    </row>
    <row r="20" spans="2:18" ht="15" customHeight="1">
      <c r="B20" s="13" t="s">
        <v>15</v>
      </c>
      <c r="C20" s="6"/>
      <c r="D20" s="8">
        <v>4644</v>
      </c>
      <c r="E20" s="3">
        <v>13046</v>
      </c>
      <c r="F20" s="8">
        <v>6626</v>
      </c>
      <c r="G20" s="8">
        <v>6420</v>
      </c>
      <c r="H20" s="3">
        <f t="shared" si="1"/>
        <v>86</v>
      </c>
      <c r="I20" s="8">
        <v>32</v>
      </c>
      <c r="J20" s="8">
        <v>54</v>
      </c>
      <c r="K20" s="9">
        <f>H20/12768*100</f>
        <v>0.6735588972431077</v>
      </c>
      <c r="L20" s="7">
        <f>E20/6.67</f>
        <v>1955.9220389805098</v>
      </c>
      <c r="N20" s="23"/>
      <c r="Q20" s="9"/>
      <c r="R20" s="7"/>
    </row>
    <row r="21" spans="2:18" ht="15" customHeight="1">
      <c r="B21" s="13" t="s">
        <v>16</v>
      </c>
      <c r="C21" s="6"/>
      <c r="D21" s="8">
        <v>20084</v>
      </c>
      <c r="E21" s="3">
        <v>44849</v>
      </c>
      <c r="F21" s="8">
        <v>22442</v>
      </c>
      <c r="G21" s="8">
        <v>22407</v>
      </c>
      <c r="H21" s="3">
        <f t="shared" si="1"/>
        <v>109</v>
      </c>
      <c r="I21" s="8">
        <v>-5</v>
      </c>
      <c r="J21" s="8">
        <v>114</v>
      </c>
      <c r="K21" s="9">
        <f>H21/44507*100</f>
        <v>0.2449052957961669</v>
      </c>
      <c r="L21" s="7">
        <f>E21/5.46</f>
        <v>8214.102564102564</v>
      </c>
      <c r="N21" s="23"/>
      <c r="Q21" s="9"/>
      <c r="R21" s="7"/>
    </row>
    <row r="22" spans="2:18" ht="15" customHeight="1">
      <c r="B22" s="13" t="s">
        <v>17</v>
      </c>
      <c r="C22" s="6"/>
      <c r="D22" s="8">
        <v>9231</v>
      </c>
      <c r="E22" s="3">
        <v>20614</v>
      </c>
      <c r="F22" s="8">
        <v>10181</v>
      </c>
      <c r="G22" s="8">
        <v>10433</v>
      </c>
      <c r="H22" s="3">
        <f t="shared" si="1"/>
        <v>-233</v>
      </c>
      <c r="I22" s="8">
        <v>-10</v>
      </c>
      <c r="J22" s="8">
        <v>-223</v>
      </c>
      <c r="K22" s="9">
        <f>H22/21215*100</f>
        <v>-1.0982795192081074</v>
      </c>
      <c r="L22" s="7">
        <f>E22/1.25</f>
        <v>16491.2</v>
      </c>
      <c r="N22" s="23"/>
      <c r="Q22" s="9"/>
      <c r="R22" s="7"/>
    </row>
    <row r="23" spans="2:18" s="17" customFormat="1" ht="15" customHeight="1">
      <c r="B23" s="32" t="s">
        <v>18</v>
      </c>
      <c r="C23" s="35"/>
      <c r="D23" s="33">
        <v>19436</v>
      </c>
      <c r="E23" s="3">
        <v>42042</v>
      </c>
      <c r="F23" s="33">
        <v>21255</v>
      </c>
      <c r="G23" s="33">
        <v>20787</v>
      </c>
      <c r="H23" s="3">
        <f t="shared" si="1"/>
        <v>143</v>
      </c>
      <c r="I23" s="33">
        <v>53</v>
      </c>
      <c r="J23" s="33">
        <v>90</v>
      </c>
      <c r="K23" s="39">
        <f>H23/41798*100</f>
        <v>0.3421216326140007</v>
      </c>
      <c r="L23" s="34">
        <f>E23/2.98</f>
        <v>14108.053691275169</v>
      </c>
      <c r="N23" s="24"/>
      <c r="Q23" s="21"/>
      <c r="R23" s="22"/>
    </row>
    <row r="24" spans="2:18" s="17" customFormat="1" ht="15" customHeight="1">
      <c r="B24" s="45" t="s">
        <v>33</v>
      </c>
      <c r="C24" s="32"/>
      <c r="D24" s="37">
        <v>8563</v>
      </c>
      <c r="E24" s="3">
        <v>23252</v>
      </c>
      <c r="F24" s="33">
        <v>11610</v>
      </c>
      <c r="G24" s="33">
        <v>11642</v>
      </c>
      <c r="H24" s="3">
        <f>I24+J24</f>
        <v>3</v>
      </c>
      <c r="I24" s="33">
        <v>20</v>
      </c>
      <c r="J24" s="33">
        <v>-17</v>
      </c>
      <c r="K24" s="39">
        <f>H24/23037*100</f>
        <v>0.013022528975126969</v>
      </c>
      <c r="L24" s="34">
        <f>E24/19.9</f>
        <v>1168.4422110552764</v>
      </c>
      <c r="N24" s="24"/>
      <c r="Q24" s="21"/>
      <c r="R24" s="22"/>
    </row>
    <row r="25" spans="2:18" s="17" customFormat="1" ht="15" customHeight="1">
      <c r="B25" s="45" t="s">
        <v>34</v>
      </c>
      <c r="C25" s="32"/>
      <c r="D25" s="37">
        <v>5208</v>
      </c>
      <c r="E25" s="3">
        <v>14162</v>
      </c>
      <c r="F25" s="33">
        <v>7114</v>
      </c>
      <c r="G25" s="33">
        <v>7048</v>
      </c>
      <c r="H25" s="3">
        <f t="shared" si="1"/>
        <v>11</v>
      </c>
      <c r="I25" s="33">
        <v>-32</v>
      </c>
      <c r="J25" s="33">
        <v>43</v>
      </c>
      <c r="K25" s="39">
        <f>H25/14206*100</f>
        <v>0.0774320709559341</v>
      </c>
      <c r="L25" s="34">
        <f>E25/12.17</f>
        <v>1163.6811832374692</v>
      </c>
      <c r="N25" s="24"/>
      <c r="Q25" s="21"/>
      <c r="R25" s="22"/>
    </row>
    <row r="26" spans="2:18" s="17" customFormat="1" ht="15" customHeight="1">
      <c r="B26" s="47" t="s">
        <v>29</v>
      </c>
      <c r="C26" s="32"/>
      <c r="D26" s="37">
        <v>3287</v>
      </c>
      <c r="E26" s="3">
        <v>9399</v>
      </c>
      <c r="F26" s="33">
        <v>4703</v>
      </c>
      <c r="G26" s="33">
        <v>4696</v>
      </c>
      <c r="H26" s="3">
        <f t="shared" si="1"/>
        <v>-121</v>
      </c>
      <c r="I26" s="33">
        <v>-40</v>
      </c>
      <c r="J26" s="33">
        <v>-81</v>
      </c>
      <c r="K26" s="39">
        <f>H26/9646*100</f>
        <v>-1.2544059713871034</v>
      </c>
      <c r="L26" s="34">
        <f>E26/21.81</f>
        <v>430.949105914718</v>
      </c>
      <c r="N26" s="24"/>
      <c r="Q26" s="21"/>
      <c r="R26" s="22"/>
    </row>
    <row r="27" spans="2:18" s="17" customFormat="1" ht="15" customHeight="1">
      <c r="B27" s="47" t="s">
        <v>30</v>
      </c>
      <c r="C27" s="32"/>
      <c r="D27" s="37">
        <v>663</v>
      </c>
      <c r="E27" s="3">
        <v>1936</v>
      </c>
      <c r="F27" s="33">
        <v>970</v>
      </c>
      <c r="G27" s="33">
        <v>966</v>
      </c>
      <c r="H27" s="3">
        <f>I27+J27</f>
        <v>-36</v>
      </c>
      <c r="I27" s="33">
        <v>-6</v>
      </c>
      <c r="J27" s="33">
        <v>-30</v>
      </c>
      <c r="K27" s="39">
        <f>H27/1985*100</f>
        <v>-1.81360201511335</v>
      </c>
      <c r="L27" s="34">
        <f>E27/40.66</f>
        <v>47.61436301032957</v>
      </c>
      <c r="N27" s="24"/>
      <c r="Q27" s="21"/>
      <c r="R27" s="22"/>
    </row>
    <row r="28" spans="2:18" s="17" customFormat="1" ht="15" customHeight="1">
      <c r="B28" s="47" t="s">
        <v>31</v>
      </c>
      <c r="C28" s="32"/>
      <c r="D28" s="37">
        <v>608</v>
      </c>
      <c r="E28" s="3">
        <v>1777</v>
      </c>
      <c r="F28" s="33">
        <v>919</v>
      </c>
      <c r="G28" s="33">
        <v>858</v>
      </c>
      <c r="H28" s="3">
        <f t="shared" si="1"/>
        <v>-45</v>
      </c>
      <c r="I28" s="33">
        <v>-14</v>
      </c>
      <c r="J28" s="33">
        <v>-31</v>
      </c>
      <c r="K28" s="39">
        <f>H28/1872*100</f>
        <v>-2.403846153846154</v>
      </c>
      <c r="L28" s="34">
        <f>E28/11.15</f>
        <v>159.37219730941703</v>
      </c>
      <c r="N28" s="24"/>
      <c r="Q28" s="21"/>
      <c r="R28" s="22"/>
    </row>
    <row r="29" spans="2:18" s="17" customFormat="1" ht="15" customHeight="1">
      <c r="B29" s="47" t="s">
        <v>32</v>
      </c>
      <c r="C29" s="32"/>
      <c r="D29" s="37">
        <v>227</v>
      </c>
      <c r="E29" s="3">
        <v>592</v>
      </c>
      <c r="F29" s="33">
        <v>299</v>
      </c>
      <c r="G29" s="33">
        <v>293</v>
      </c>
      <c r="H29" s="3">
        <f>I29+J29</f>
        <v>-21</v>
      </c>
      <c r="I29" s="33">
        <v>-13</v>
      </c>
      <c r="J29" s="33">
        <v>-8</v>
      </c>
      <c r="K29" s="39">
        <f>H29/637*100</f>
        <v>-3.296703296703297</v>
      </c>
      <c r="L29" s="34">
        <f>E29/36.25</f>
        <v>16.33103448275862</v>
      </c>
      <c r="N29" s="24"/>
      <c r="Q29" s="21"/>
      <c r="R29" s="22"/>
    </row>
    <row r="30" spans="2:18" s="17" customFormat="1" ht="15" customHeight="1">
      <c r="B30" s="45" t="s">
        <v>35</v>
      </c>
      <c r="C30" s="32"/>
      <c r="D30" s="37">
        <v>3890</v>
      </c>
      <c r="E30" s="3">
        <v>9975</v>
      </c>
      <c r="F30" s="33">
        <v>5156</v>
      </c>
      <c r="G30" s="33">
        <v>4819</v>
      </c>
      <c r="H30" s="3">
        <f>I30+J30</f>
        <v>-122</v>
      </c>
      <c r="I30" s="33">
        <v>-42</v>
      </c>
      <c r="J30" s="33">
        <v>-80</v>
      </c>
      <c r="K30" s="39">
        <f>H30/10253*100</f>
        <v>-1.1898956403004</v>
      </c>
      <c r="L30" s="34">
        <f>E30/31.59</f>
        <v>315.7644824311491</v>
      </c>
      <c r="N30" s="24"/>
      <c r="Q30" s="21"/>
      <c r="R30" s="22"/>
    </row>
    <row r="31" spans="2:18" s="17" customFormat="1" ht="15" customHeight="1" thickBot="1">
      <c r="B31" s="46" t="s">
        <v>36</v>
      </c>
      <c r="C31" s="18"/>
      <c r="D31" s="38">
        <v>3536</v>
      </c>
      <c r="E31" s="36">
        <v>10440</v>
      </c>
      <c r="F31" s="19">
        <v>5181</v>
      </c>
      <c r="G31" s="19">
        <v>5259</v>
      </c>
      <c r="H31" s="36">
        <f t="shared" si="1"/>
        <v>-131</v>
      </c>
      <c r="I31" s="19">
        <v>-67</v>
      </c>
      <c r="J31" s="19">
        <v>-64</v>
      </c>
      <c r="K31" s="40">
        <f>H31/10747*100</f>
        <v>-1.2189448218107377</v>
      </c>
      <c r="L31" s="20">
        <f>E31/64.91</f>
        <v>160.8380835002311</v>
      </c>
      <c r="N31" s="24"/>
      <c r="Q31" s="21"/>
      <c r="R31" s="22"/>
    </row>
    <row r="32" spans="2:14" ht="13.5" customHeight="1">
      <c r="B32" s="12" t="s">
        <v>20</v>
      </c>
      <c r="N32" s="7"/>
    </row>
    <row r="33" s="17" customFormat="1" ht="13.5" customHeight="1">
      <c r="B33" s="52" t="s">
        <v>27</v>
      </c>
    </row>
    <row r="34" ht="13.5" customHeight="1">
      <c r="B34" s="48" t="s">
        <v>28</v>
      </c>
    </row>
    <row r="35" ht="13.5" customHeight="1">
      <c r="B35" s="25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mergeCells count="3">
    <mergeCell ref="B4:B5"/>
    <mergeCell ref="L4:L5"/>
    <mergeCell ref="D4:D5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2003-01-29T23:28:40Z</cp:lastPrinted>
  <dcterms:created xsi:type="dcterms:W3CDTF">1997-01-08T22:48:59Z</dcterms:created>
  <dcterms:modified xsi:type="dcterms:W3CDTF">2009-04-10T09:28:23Z</dcterms:modified>
  <cp:category/>
  <cp:version/>
  <cp:contentType/>
  <cp:contentStatus/>
</cp:coreProperties>
</file>