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203" sheetId="1" r:id="rId1"/>
    <sheet name="0203相模原" sheetId="2" r:id="rId2"/>
    <sheet name="0203津久井" sheetId="3" r:id="rId3"/>
    <sheet name="0203相模湖" sheetId="4" r:id="rId4"/>
    <sheet name="0203城山" sheetId="5" r:id="rId5"/>
    <sheet name="0203藤野" sheetId="6" r:id="rId6"/>
  </sheets>
  <definedNames>
    <definedName name="_xlnm.Print_Area" localSheetId="0">'0203'!$B$1:$L$33</definedName>
    <definedName name="_xlnm.Print_Area" localSheetId="4">'0203城山'!$B$1:$L$12</definedName>
    <definedName name="_xlnm.Print_Area" localSheetId="1">'0203相模原'!$B$1:$L$13</definedName>
    <definedName name="_xlnm.Print_Area" localSheetId="3">'0203相模湖'!$B$1:$L$11</definedName>
    <definedName name="_xlnm.Print_Area" localSheetId="2">'0203津久井'!$B$1:$L$11</definedName>
    <definedName name="_xlnm.Print_Area" localSheetId="5">'0203藤野'!$B$1:$L$12</definedName>
  </definedNames>
  <calcPr fullCalcOnLoad="1"/>
</workbook>
</file>

<file path=xl/sharedStrings.xml><?xml version="1.0" encoding="utf-8"?>
<sst xmlns="http://schemas.openxmlformats.org/spreadsheetml/2006/main" count="140" uniqueCount="48">
  <si>
    <t>世帯数</t>
  </si>
  <si>
    <t>男</t>
  </si>
  <si>
    <t>女</t>
  </si>
  <si>
    <t>自然増減</t>
  </si>
  <si>
    <t>社会増減</t>
  </si>
  <si>
    <t>増加率(%)</t>
  </si>
  <si>
    <t>本庁</t>
  </si>
  <si>
    <t>橋本</t>
  </si>
  <si>
    <t>大野北</t>
  </si>
  <si>
    <t>大野中</t>
  </si>
  <si>
    <t>大野南</t>
  </si>
  <si>
    <t>大沢</t>
  </si>
  <si>
    <t>田名</t>
  </si>
  <si>
    <t>上溝</t>
  </si>
  <si>
    <t>麻溝</t>
  </si>
  <si>
    <t>新磯</t>
  </si>
  <si>
    <t>相模台</t>
  </si>
  <si>
    <t>相武台</t>
  </si>
  <si>
    <t>東林</t>
  </si>
  <si>
    <t>年　　別
出張所別</t>
  </si>
  <si>
    <t>（注）(1)神奈川県人口統計調査による。</t>
  </si>
  <si>
    <r>
      <t xml:space="preserve">人口密度
</t>
    </r>
    <r>
      <rPr>
        <sz val="10"/>
        <rFont val="ＭＳ 明朝"/>
        <family val="1"/>
      </rPr>
      <t>(人/ｋ㎡)</t>
    </r>
  </si>
  <si>
    <t>総 数</t>
  </si>
  <si>
    <t>人　　　口</t>
  </si>
  <si>
    <t>年　間　増　加　人　口</t>
  </si>
  <si>
    <t>3 出張所別年間増加人口</t>
  </si>
  <si>
    <t>　本表は、各年1月1日現在の推計人口を表し、年間増加人口は各年の前年（1月1日～12月31日）の増加数である。</t>
  </si>
  <si>
    <t>3 出張所別年間増加人口</t>
  </si>
  <si>
    <t>（＃旧相模原市）</t>
  </si>
  <si>
    <t>（＃旧津久井町）</t>
  </si>
  <si>
    <t>　　　(2)平成17年の社会増減は、国勢調査に伴う調整分を含む。</t>
  </si>
  <si>
    <t>（＃旧相模湖町）</t>
  </si>
  <si>
    <t>　　　(3)平成19年は、合併（平成18年3月20日）前の旧津久井町、旧相模湖町の数値を含む。</t>
  </si>
  <si>
    <t>（＃旧城山町）</t>
  </si>
  <si>
    <t>平成16年</t>
  </si>
  <si>
    <t>（＃旧藤野町）</t>
  </si>
  <si>
    <t>資料　企画財政局企画部情報システム課統計室</t>
  </si>
  <si>
    <t>　　　(4)平成20年は、合併（平成19年3月11日）前の旧城山町、旧藤野町の数値を含む。</t>
  </si>
  <si>
    <t>串川</t>
  </si>
  <si>
    <t>鳥屋</t>
  </si>
  <si>
    <t>青野原</t>
  </si>
  <si>
    <t>青根</t>
  </si>
  <si>
    <t>城山市民課</t>
  </si>
  <si>
    <t>津久井市民課</t>
  </si>
  <si>
    <t>相模湖市民課</t>
  </si>
  <si>
    <t>藤野市民課</t>
  </si>
  <si>
    <t>　　　(3)平成19年の合併前（平成18年1月1日から平成18年3月19日まで）の年間増加人口は、旧相模原市に含まれる。</t>
  </si>
  <si>
    <t>　　　(3)平成20年の合併前（平成19年1月1日から平成19年3月10日まで）の年間増加人口は、旧相模原市に含まれる。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</si>
</sst>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  <numFmt numFmtId="178" formatCode="#,##0_ "/>
    <numFmt numFmtId="179" formatCode="0.00;&quot;△ &quot;0.00"/>
    <numFmt numFmtId="180" formatCode="0;&quot;△ &quot;0"/>
    <numFmt numFmtId="181" formatCode="&quot;平&quot;&quot;成&quot;0&quot;年&quot;"/>
    <numFmt numFmtId="182" formatCode="#,##0.00_ "/>
    <numFmt numFmtId="183" formatCode="#,##0.00;&quot;△ &quot;#,##0.00"/>
    <numFmt numFmtId="184" formatCode="0_ "/>
    <numFmt numFmtId="185" formatCode="#,##0.00_ ;[Red]\-#,##0.0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distributed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applyProtection="1">
      <alignment/>
      <protection locked="0"/>
    </xf>
    <xf numFmtId="183" fontId="2" fillId="0" borderId="0" xfId="0" applyNumberFormat="1" applyFont="1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distributed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8" xfId="0" applyNumberFormat="1" applyFont="1" applyFill="1" applyBorder="1" applyAlignment="1">
      <alignment horizontal="distributed" vertical="top"/>
    </xf>
    <xf numFmtId="176" fontId="2" fillId="0" borderId="8" xfId="0" applyNumberFormat="1" applyFont="1" applyFill="1" applyBorder="1" applyAlignment="1" applyProtection="1">
      <alignment vertical="top"/>
      <protection locked="0"/>
    </xf>
    <xf numFmtId="176" fontId="2" fillId="0" borderId="8" xfId="0" applyNumberFormat="1" applyFont="1" applyFill="1" applyBorder="1" applyAlignment="1">
      <alignment vertical="top"/>
    </xf>
    <xf numFmtId="183" fontId="2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top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top"/>
    </xf>
    <xf numFmtId="176" fontId="2" fillId="0" borderId="0" xfId="0" applyNumberFormat="1" applyFont="1" applyFill="1" applyBorder="1" applyAlignment="1" applyProtection="1">
      <alignment vertical="top"/>
      <protection locked="0"/>
    </xf>
    <xf numFmtId="176" fontId="2" fillId="0" borderId="0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right" vertical="top"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185" fontId="2" fillId="0" borderId="0" xfId="0" applyNumberFormat="1" applyFont="1" applyFill="1" applyAlignment="1">
      <alignment/>
    </xf>
    <xf numFmtId="176" fontId="2" fillId="0" borderId="9" xfId="0" applyNumberFormat="1" applyFont="1" applyFill="1" applyBorder="1" applyAlignment="1">
      <alignment vertical="top"/>
    </xf>
    <xf numFmtId="176" fontId="2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/>
    </xf>
    <xf numFmtId="176" fontId="2" fillId="0" borderId="10" xfId="0" applyNumberFormat="1" applyFont="1" applyFill="1" applyBorder="1" applyAlignment="1" applyProtection="1">
      <alignment vertical="top"/>
      <protection locked="0"/>
    </xf>
    <xf numFmtId="176" fontId="2" fillId="0" borderId="11" xfId="0" applyNumberFormat="1" applyFont="1" applyFill="1" applyBorder="1" applyAlignment="1" applyProtection="1">
      <alignment vertical="top"/>
      <protection locked="0"/>
    </xf>
    <xf numFmtId="183" fontId="2" fillId="0" borderId="0" xfId="0" applyNumberFormat="1" applyFont="1" applyFill="1" applyBorder="1" applyAlignment="1">
      <alignment vertical="top"/>
    </xf>
    <xf numFmtId="183" fontId="2" fillId="0" borderId="8" xfId="0" applyNumberFormat="1" applyFont="1" applyFill="1" applyBorder="1" applyAlignment="1">
      <alignment vertical="top"/>
    </xf>
    <xf numFmtId="179" fontId="2" fillId="0" borderId="8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84" fontId="2" fillId="0" borderId="0" xfId="0" applyNumberFormat="1" applyFont="1" applyFill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183" fontId="2" fillId="0" borderId="0" xfId="0" applyNumberFormat="1" applyFont="1" applyFill="1" applyAlignment="1">
      <alignment horizontal="center" vertical="top"/>
    </xf>
    <xf numFmtId="176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shrinkToFit="1"/>
    </xf>
    <xf numFmtId="0" fontId="2" fillId="0" borderId="8" xfId="0" applyNumberFormat="1" applyFont="1" applyFill="1" applyBorder="1" applyAlignment="1">
      <alignment horizontal="center" vertical="top" shrinkToFit="1"/>
    </xf>
    <xf numFmtId="0" fontId="2" fillId="0" borderId="0" xfId="0" applyNumberFormat="1" applyFont="1" applyFill="1" applyBorder="1" applyAlignment="1">
      <alignment horizontal="distributed" vertical="top" shrinkToFit="1"/>
    </xf>
    <xf numFmtId="0" fontId="2" fillId="0" borderId="9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/>
    </xf>
    <xf numFmtId="179" fontId="2" fillId="0" borderId="9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76" fontId="2" fillId="0" borderId="8" xfId="0" applyNumberFormat="1" applyFont="1" applyFill="1" applyBorder="1" applyAlignment="1">
      <alignment horizontal="right" vertical="top"/>
    </xf>
    <xf numFmtId="176" fontId="2" fillId="0" borderId="8" xfId="0" applyNumberFormat="1" applyFont="1" applyFill="1" applyBorder="1" applyAlignment="1">
      <alignment vertical="center"/>
    </xf>
    <xf numFmtId="179" fontId="9" fillId="0" borderId="8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183" fontId="3" fillId="0" borderId="0" xfId="0" applyNumberFormat="1" applyFont="1" applyFill="1" applyAlignment="1">
      <alignment horizontal="center" vertical="top"/>
    </xf>
    <xf numFmtId="176" fontId="3" fillId="0" borderId="0" xfId="0" applyNumberFormat="1" applyFont="1" applyFill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375" style="1" customWidth="1"/>
    <col min="3" max="3" width="0.5" style="1" customWidth="1"/>
    <col min="4" max="7" width="9.125" style="1" customWidth="1"/>
    <col min="8" max="11" width="8.875" style="1" customWidth="1"/>
    <col min="12" max="12" width="9.125" style="1" customWidth="1"/>
    <col min="13" max="13" width="9.00390625" style="1" customWidth="1"/>
    <col min="14" max="14" width="11.50390625" style="1" bestFit="1" customWidth="1"/>
    <col min="15" max="15" width="9.125" style="1" bestFit="1" customWidth="1"/>
    <col min="16" max="16" width="9.00390625" style="1" customWidth="1"/>
    <col min="17" max="17" width="9.125" style="1" bestFit="1" customWidth="1"/>
    <col min="18" max="18" width="12.00390625" style="1" bestFit="1" customWidth="1"/>
    <col min="19" max="16384" width="9.00390625" style="1" customWidth="1"/>
  </cols>
  <sheetData>
    <row r="1" ht="13.5" customHeight="1"/>
    <row r="2" spans="2:3" ht="13.5" customHeight="1">
      <c r="B2" s="2" t="s">
        <v>25</v>
      </c>
      <c r="C2" s="2"/>
    </row>
    <row r="3" spans="2:3" ht="13.5" customHeight="1" thickBot="1">
      <c r="B3" s="26" t="s">
        <v>26</v>
      </c>
      <c r="C3" s="12"/>
    </row>
    <row r="4" spans="2:12" ht="15" customHeight="1">
      <c r="B4" s="80" t="s">
        <v>19</v>
      </c>
      <c r="C4" s="10"/>
      <c r="D4" s="84" t="s">
        <v>0</v>
      </c>
      <c r="E4" s="14" t="s">
        <v>23</v>
      </c>
      <c r="F4" s="14"/>
      <c r="G4" s="14"/>
      <c r="H4" s="14" t="s">
        <v>24</v>
      </c>
      <c r="I4" s="14"/>
      <c r="J4" s="14"/>
      <c r="K4" s="15"/>
      <c r="L4" s="82" t="s">
        <v>21</v>
      </c>
    </row>
    <row r="5" spans="2:12" ht="15" customHeight="1">
      <c r="B5" s="81"/>
      <c r="C5" s="11"/>
      <c r="D5" s="85"/>
      <c r="E5" s="5" t="s">
        <v>22</v>
      </c>
      <c r="F5" s="5" t="s">
        <v>1</v>
      </c>
      <c r="G5" s="5" t="s">
        <v>2</v>
      </c>
      <c r="H5" s="5" t="s">
        <v>22</v>
      </c>
      <c r="I5" s="5" t="s">
        <v>3</v>
      </c>
      <c r="J5" s="5" t="s">
        <v>4</v>
      </c>
      <c r="K5" s="16" t="s">
        <v>5</v>
      </c>
      <c r="L5" s="83"/>
    </row>
    <row r="6" spans="2:12" ht="15" customHeight="1">
      <c r="B6" s="27" t="s">
        <v>34</v>
      </c>
      <c r="C6" s="29"/>
      <c r="D6" s="30">
        <f>'0203相模原'!D7+'0203津久井'!D7+'0203相模湖'!D7+'0203城山'!D7+'0203藤野'!D7</f>
        <v>276391</v>
      </c>
      <c r="E6" s="30">
        <f>'0203相模原'!E7+'0203津久井'!E7+'0203相模湖'!E7+'0203城山'!E7+'0203藤野'!E7</f>
        <v>694511</v>
      </c>
      <c r="F6" s="30">
        <f>'0203相模原'!F7+'0203津久井'!F7+'0203相模湖'!F7+'0203城山'!F7+'0203藤野'!F7</f>
        <v>352096</v>
      </c>
      <c r="G6" s="30">
        <f>'0203相模原'!G7+'0203津久井'!G7+'0203相模湖'!G7+'0203城山'!G7+'0203藤野'!G7</f>
        <v>342415</v>
      </c>
      <c r="H6" s="30">
        <f>'0203相模原'!H7+'0203津久井'!H7+'0203相模湖'!H7+'0203城山'!H7+'0203藤野'!H7</f>
        <v>3944</v>
      </c>
      <c r="I6" s="30">
        <f>'0203相模原'!I7+'0203津久井'!I7+'0203相模湖'!I7+'0203城山'!I7+'0203藤野'!I7</f>
        <v>2713</v>
      </c>
      <c r="J6" s="30">
        <f>'0203相模原'!J7+'0203津久井'!J7+'0203相模湖'!J7+'0203城山'!J7+'0203藤野'!J7</f>
        <v>1231</v>
      </c>
      <c r="K6" s="4">
        <f>H6/690567*100</f>
        <v>0.5711248872303484</v>
      </c>
      <c r="L6" s="31">
        <f>E6/328.84</f>
        <v>2112.0027977131735</v>
      </c>
    </row>
    <row r="7" spans="2:12" ht="15" customHeight="1">
      <c r="B7" s="28">
        <v>17</v>
      </c>
      <c r="C7" s="29"/>
      <c r="D7" s="30">
        <f>'0203相模原'!D8+'0203津久井'!D8+'0203相模湖'!D8+'0203城山'!D8+'0203藤野'!D8</f>
        <v>280001</v>
      </c>
      <c r="E7" s="30">
        <f>'0203相模原'!E8+'0203津久井'!E8+'0203相模湖'!E8+'0203城山'!E8+'0203藤野'!E8</f>
        <v>697586</v>
      </c>
      <c r="F7" s="30">
        <f>'0203相模原'!F8+'0203津久井'!F8+'0203相模湖'!F8+'0203城山'!F8+'0203藤野'!F8</f>
        <v>353391</v>
      </c>
      <c r="G7" s="30">
        <f>'0203相模原'!G8+'0203津久井'!G8+'0203相模湖'!G8+'0203城山'!G8+'0203藤野'!G8</f>
        <v>344195</v>
      </c>
      <c r="H7" s="30">
        <f>'0203相模原'!H8+'0203津久井'!H8+'0203相模湖'!H8+'0203城山'!H8+'0203藤野'!H8</f>
        <v>3075</v>
      </c>
      <c r="I7" s="30">
        <f>'0203相模原'!I8+'0203津久井'!I8+'0203相模湖'!I8+'0203城山'!I8+'0203藤野'!I8</f>
        <v>2417</v>
      </c>
      <c r="J7" s="30">
        <f>'0203相模原'!J8+'0203津久井'!J8+'0203相模湖'!J8+'0203城山'!J8+'0203藤野'!J8</f>
        <v>658</v>
      </c>
      <c r="K7" s="4">
        <f>H7/E6*100</f>
        <v>0.44275756611486355</v>
      </c>
      <c r="L7" s="31">
        <f>E7/328.84</f>
        <v>2121.3538498966063</v>
      </c>
    </row>
    <row r="8" spans="2:12" ht="15" customHeight="1">
      <c r="B8" s="28">
        <v>18</v>
      </c>
      <c r="C8" s="29"/>
      <c r="D8" s="30">
        <f>'0203相模原'!D9+'0203津久井'!D9+'0203相模湖'!D9+'0203城山'!D9+'0203藤野'!D9</f>
        <v>283464</v>
      </c>
      <c r="E8" s="30">
        <f>'0203相模原'!E9+'0203津久井'!E9+'0203相模湖'!E9+'0203城山'!E9+'0203藤野'!E9</f>
        <v>702138</v>
      </c>
      <c r="F8" s="30">
        <f>'0203相模原'!F9+'0203津久井'!F9+'0203相模湖'!F9+'0203城山'!F9+'0203藤野'!F9</f>
        <v>355946</v>
      </c>
      <c r="G8" s="30">
        <f>'0203相模原'!G9+'0203津久井'!G9+'0203相模湖'!G9+'0203城山'!G9+'0203藤野'!G9</f>
        <v>346192</v>
      </c>
      <c r="H8" s="30">
        <f>'0203相模原'!H9+'0203津久井'!H9+'0203相模湖'!H9+'0203城山'!H9+'0203藤野'!H9</f>
        <v>4552</v>
      </c>
      <c r="I8" s="30">
        <f>'0203相模原'!I9+'0203津久井'!I9+'0203相模湖'!I9+'0203城山'!I9+'0203藤野'!I9</f>
        <v>2239</v>
      </c>
      <c r="J8" s="30">
        <f>'0203相模原'!J9+'0203津久井'!J9+'0203相模湖'!J9+'0203城山'!J9+'0203藤野'!J9</f>
        <v>2313</v>
      </c>
      <c r="K8" s="4">
        <f>H8/E7*100</f>
        <v>0.6525360313997127</v>
      </c>
      <c r="L8" s="31">
        <f>E8/328.84</f>
        <v>2135.196448120667</v>
      </c>
    </row>
    <row r="9" spans="2:18" s="65" customFormat="1" ht="15" customHeight="1">
      <c r="B9" s="28">
        <v>19</v>
      </c>
      <c r="C9" s="29"/>
      <c r="D9" s="30">
        <f>'0203相模原'!D10+'0203城山'!D10+'0203藤野'!D10</f>
        <v>287622</v>
      </c>
      <c r="E9" s="30">
        <f>'0203相模原'!E10+'0203城山'!E10+'0203藤野'!E10</f>
        <v>703957</v>
      </c>
      <c r="F9" s="30">
        <f>'0203相模原'!F10+'0203城山'!F10+'0203藤野'!F10</f>
        <v>356827</v>
      </c>
      <c r="G9" s="30">
        <f>'0203相模原'!G10+'0203城山'!G10+'0203藤野'!G10</f>
        <v>347130</v>
      </c>
      <c r="H9" s="30">
        <f>'0203相模原'!H10+'0203城山'!H10+'0203藤野'!H10</f>
        <v>1819</v>
      </c>
      <c r="I9" s="30">
        <f>'0203相模原'!I10+'0203城山'!I10+'0203藤野'!I10</f>
        <v>2153</v>
      </c>
      <c r="J9" s="30">
        <f>'0203相模原'!J10+'0203城山'!J10+'0203藤野'!J10</f>
        <v>-334</v>
      </c>
      <c r="K9" s="62">
        <f>H9/E7*100</f>
        <v>0.2607563798585407</v>
      </c>
      <c r="L9" s="31">
        <f>E9/328.84</f>
        <v>2140.728013623647</v>
      </c>
      <c r="N9" s="66"/>
      <c r="Q9" s="66"/>
      <c r="R9" s="67"/>
    </row>
    <row r="10" spans="2:18" s="90" customFormat="1" ht="15" customHeight="1">
      <c r="B10" s="44">
        <v>20</v>
      </c>
      <c r="C10" s="86"/>
      <c r="D10" s="87">
        <f>SUM(D11:D31)</f>
        <v>291628</v>
      </c>
      <c r="E10" s="87">
        <f aca="true" t="shared" si="0" ref="E10:J10">SUM(E11:E31)</f>
        <v>706342</v>
      </c>
      <c r="F10" s="87">
        <f t="shared" si="0"/>
        <v>357929</v>
      </c>
      <c r="G10" s="87">
        <f t="shared" si="0"/>
        <v>348413</v>
      </c>
      <c r="H10" s="87">
        <f t="shared" si="0"/>
        <v>2385</v>
      </c>
      <c r="I10" s="87">
        <f t="shared" si="0"/>
        <v>1824</v>
      </c>
      <c r="J10" s="87">
        <f t="shared" si="0"/>
        <v>561</v>
      </c>
      <c r="K10" s="88">
        <f>H10/E8*100</f>
        <v>0.33967681566871466</v>
      </c>
      <c r="L10" s="89">
        <f>E10/328.84</f>
        <v>2147.9807809268946</v>
      </c>
      <c r="N10" s="91"/>
      <c r="Q10" s="91"/>
      <c r="R10" s="92"/>
    </row>
    <row r="11" spans="2:18" ht="15" customHeight="1">
      <c r="B11" s="13" t="s">
        <v>6</v>
      </c>
      <c r="C11" s="6"/>
      <c r="D11" s="8">
        <v>60913</v>
      </c>
      <c r="E11" s="3">
        <f>F11+G11</f>
        <v>143052</v>
      </c>
      <c r="F11" s="8">
        <v>73454</v>
      </c>
      <c r="G11" s="8">
        <v>69598</v>
      </c>
      <c r="H11" s="3">
        <f>I11+J11</f>
        <v>339</v>
      </c>
      <c r="I11" s="8">
        <v>426</v>
      </c>
      <c r="J11" s="8">
        <v>-87</v>
      </c>
      <c r="K11" s="4">
        <f>H11/142713*100</f>
        <v>0.23753967753463245</v>
      </c>
      <c r="L11" s="7">
        <f>E11/15.52</f>
        <v>9217.268041237114</v>
      </c>
      <c r="N11" s="23"/>
      <c r="Q11" s="9"/>
      <c r="R11" s="7"/>
    </row>
    <row r="12" spans="2:18" ht="15" customHeight="1">
      <c r="B12" s="13" t="s">
        <v>7</v>
      </c>
      <c r="C12" s="6"/>
      <c r="D12" s="8">
        <v>30341</v>
      </c>
      <c r="E12" s="3">
        <f aca="true" t="shared" si="1" ref="E12:E31">F12+G12</f>
        <v>70549</v>
      </c>
      <c r="F12" s="8">
        <v>36335</v>
      </c>
      <c r="G12" s="8">
        <v>34214</v>
      </c>
      <c r="H12" s="3">
        <f aca="true" t="shared" si="2" ref="H12:H31">I12+J12</f>
        <v>430</v>
      </c>
      <c r="I12" s="8">
        <v>369</v>
      </c>
      <c r="J12" s="8">
        <v>61</v>
      </c>
      <c r="K12" s="9">
        <f>H12/70119*100</f>
        <v>0.613243200844279</v>
      </c>
      <c r="L12" s="7">
        <f>E12/7.75</f>
        <v>9103.09677419355</v>
      </c>
      <c r="N12" s="23"/>
      <c r="Q12" s="9"/>
      <c r="R12" s="7"/>
    </row>
    <row r="13" spans="2:18" ht="15" customHeight="1">
      <c r="B13" s="13" t="s">
        <v>8</v>
      </c>
      <c r="C13" s="6"/>
      <c r="D13" s="8">
        <v>24690</v>
      </c>
      <c r="E13" s="3">
        <f t="shared" si="1"/>
        <v>57033</v>
      </c>
      <c r="F13" s="8">
        <v>29160</v>
      </c>
      <c r="G13" s="8">
        <v>27873</v>
      </c>
      <c r="H13" s="3">
        <f t="shared" si="2"/>
        <v>232</v>
      </c>
      <c r="I13" s="8">
        <v>252</v>
      </c>
      <c r="J13" s="8">
        <v>-20</v>
      </c>
      <c r="K13" s="9">
        <f>H13/56801*100</f>
        <v>0.40844351331842754</v>
      </c>
      <c r="L13" s="7">
        <f>E13/6.45</f>
        <v>8842.32558139535</v>
      </c>
      <c r="N13" s="23"/>
      <c r="Q13" s="9"/>
      <c r="R13" s="7"/>
    </row>
    <row r="14" spans="2:18" ht="15" customHeight="1">
      <c r="B14" s="13" t="s">
        <v>9</v>
      </c>
      <c r="C14" s="6"/>
      <c r="D14" s="8">
        <v>24781</v>
      </c>
      <c r="E14" s="3">
        <f t="shared" si="1"/>
        <v>62261</v>
      </c>
      <c r="F14" s="8">
        <v>30993</v>
      </c>
      <c r="G14" s="8">
        <v>31268</v>
      </c>
      <c r="H14" s="3">
        <f t="shared" si="2"/>
        <v>139</v>
      </c>
      <c r="I14" s="8">
        <v>161</v>
      </c>
      <c r="J14" s="8">
        <v>-22</v>
      </c>
      <c r="K14" s="9">
        <f>H14/62122*100</f>
        <v>0.22375325971475485</v>
      </c>
      <c r="L14" s="7">
        <f>E14/8.03</f>
        <v>7753.549190535493</v>
      </c>
      <c r="N14" s="23"/>
      <c r="Q14" s="9"/>
      <c r="R14" s="7"/>
    </row>
    <row r="15" spans="2:18" ht="15" customHeight="1">
      <c r="B15" s="13" t="s">
        <v>10</v>
      </c>
      <c r="C15" s="6"/>
      <c r="D15" s="8">
        <v>32065</v>
      </c>
      <c r="E15" s="3">
        <f t="shared" si="1"/>
        <v>69220</v>
      </c>
      <c r="F15" s="8">
        <v>34510</v>
      </c>
      <c r="G15" s="8">
        <v>34710</v>
      </c>
      <c r="H15" s="3">
        <f t="shared" si="2"/>
        <v>683</v>
      </c>
      <c r="I15" s="8">
        <v>300</v>
      </c>
      <c r="J15" s="8">
        <v>383</v>
      </c>
      <c r="K15" s="9">
        <f>H15/68537*100</f>
        <v>0.9965420138027635</v>
      </c>
      <c r="L15" s="7">
        <f>E15/5.51</f>
        <v>12562.613430127043</v>
      </c>
      <c r="N15" s="23"/>
      <c r="Q15" s="9"/>
      <c r="R15" s="7"/>
    </row>
    <row r="16" spans="2:18" ht="15" customHeight="1">
      <c r="B16" s="13" t="s">
        <v>11</v>
      </c>
      <c r="C16" s="6"/>
      <c r="D16" s="8">
        <v>11528</v>
      </c>
      <c r="E16" s="3">
        <f t="shared" si="1"/>
        <v>31914</v>
      </c>
      <c r="F16" s="8">
        <v>16230</v>
      </c>
      <c r="G16" s="8">
        <v>15684</v>
      </c>
      <c r="H16" s="3">
        <f t="shared" si="2"/>
        <v>90</v>
      </c>
      <c r="I16" s="8">
        <v>141</v>
      </c>
      <c r="J16" s="8">
        <v>-51</v>
      </c>
      <c r="K16" s="9">
        <f>H16/31824*100</f>
        <v>0.2828054298642534</v>
      </c>
      <c r="L16" s="7">
        <f>E16/7.62</f>
        <v>4188.188976377953</v>
      </c>
      <c r="N16" s="23"/>
      <c r="Q16" s="9"/>
      <c r="R16" s="7"/>
    </row>
    <row r="17" spans="2:18" ht="15" customHeight="1">
      <c r="B17" s="13" t="s">
        <v>12</v>
      </c>
      <c r="C17" s="6"/>
      <c r="D17" s="8">
        <v>10735</v>
      </c>
      <c r="E17" s="3">
        <f t="shared" si="1"/>
        <v>30157</v>
      </c>
      <c r="F17" s="8">
        <v>15486</v>
      </c>
      <c r="G17" s="8">
        <v>14671</v>
      </c>
      <c r="H17" s="3">
        <f t="shared" si="2"/>
        <v>313</v>
      </c>
      <c r="I17" s="8">
        <v>98</v>
      </c>
      <c r="J17" s="8">
        <v>215</v>
      </c>
      <c r="K17" s="9">
        <f>H17/29844*100</f>
        <v>1.0487870258678462</v>
      </c>
      <c r="L17" s="7">
        <f>E17/9.67</f>
        <v>3118.6142709410547</v>
      </c>
      <c r="N17" s="23"/>
      <c r="Q17" s="9"/>
      <c r="R17" s="7"/>
    </row>
    <row r="18" spans="2:18" ht="15" customHeight="1">
      <c r="B18" s="13" t="s">
        <v>13</v>
      </c>
      <c r="C18" s="6"/>
      <c r="D18" s="8">
        <v>11688</v>
      </c>
      <c r="E18" s="3">
        <f t="shared" si="1"/>
        <v>31868</v>
      </c>
      <c r="F18" s="8">
        <v>16164</v>
      </c>
      <c r="G18" s="8">
        <v>15704</v>
      </c>
      <c r="H18" s="3">
        <f t="shared" si="2"/>
        <v>117</v>
      </c>
      <c r="I18" s="8">
        <v>57</v>
      </c>
      <c r="J18" s="8">
        <v>60</v>
      </c>
      <c r="K18" s="9">
        <f>H18/31751*100</f>
        <v>0.3684923309502063</v>
      </c>
      <c r="L18" s="7">
        <f>E18/5.2</f>
        <v>6128.461538461538</v>
      </c>
      <c r="N18" s="23"/>
      <c r="Q18" s="9"/>
      <c r="R18" s="7"/>
    </row>
    <row r="19" spans="2:18" ht="15" customHeight="1">
      <c r="B19" s="13" t="s">
        <v>14</v>
      </c>
      <c r="C19" s="6"/>
      <c r="D19" s="8">
        <v>6301</v>
      </c>
      <c r="E19" s="3">
        <f t="shared" si="1"/>
        <v>17847</v>
      </c>
      <c r="F19" s="8">
        <v>8796</v>
      </c>
      <c r="G19" s="8">
        <v>9051</v>
      </c>
      <c r="H19" s="3">
        <f t="shared" si="2"/>
        <v>272</v>
      </c>
      <c r="I19" s="8">
        <v>97</v>
      </c>
      <c r="J19" s="8">
        <v>175</v>
      </c>
      <c r="K19" s="9">
        <f>H19/17575*100</f>
        <v>1.5476529160739687</v>
      </c>
      <c r="L19" s="7">
        <f>E19/8.29</f>
        <v>2152.8347406513876</v>
      </c>
      <c r="N19" s="23"/>
      <c r="Q19" s="9"/>
      <c r="R19" s="7"/>
    </row>
    <row r="20" spans="2:18" ht="15" customHeight="1">
      <c r="B20" s="13" t="s">
        <v>15</v>
      </c>
      <c r="C20" s="6"/>
      <c r="D20" s="8">
        <v>4529</v>
      </c>
      <c r="E20" s="3">
        <f t="shared" si="1"/>
        <v>12960</v>
      </c>
      <c r="F20" s="8">
        <v>6567</v>
      </c>
      <c r="G20" s="8">
        <v>6393</v>
      </c>
      <c r="H20" s="3">
        <f t="shared" si="2"/>
        <v>192</v>
      </c>
      <c r="I20" s="8">
        <v>21</v>
      </c>
      <c r="J20" s="8">
        <v>171</v>
      </c>
      <c r="K20" s="9">
        <f>H20/12768*100</f>
        <v>1.5037593984962405</v>
      </c>
      <c r="L20" s="7">
        <f>E20/6.67</f>
        <v>1943.0284857571214</v>
      </c>
      <c r="N20" s="23"/>
      <c r="Q20" s="9"/>
      <c r="R20" s="7"/>
    </row>
    <row r="21" spans="2:18" ht="15" customHeight="1">
      <c r="B21" s="13" t="s">
        <v>16</v>
      </c>
      <c r="C21" s="6"/>
      <c r="D21" s="8">
        <v>19866</v>
      </c>
      <c r="E21" s="3">
        <f t="shared" si="1"/>
        <v>44740</v>
      </c>
      <c r="F21" s="8">
        <v>22442</v>
      </c>
      <c r="G21" s="8">
        <v>22298</v>
      </c>
      <c r="H21" s="3">
        <f t="shared" si="2"/>
        <v>233</v>
      </c>
      <c r="I21" s="8">
        <v>7</v>
      </c>
      <c r="J21" s="8">
        <v>226</v>
      </c>
      <c r="K21" s="9">
        <f>H21/44507*100</f>
        <v>0.5235131552340081</v>
      </c>
      <c r="L21" s="7">
        <f>E21/5.46</f>
        <v>8194.139194139194</v>
      </c>
      <c r="N21" s="23"/>
      <c r="Q21" s="9"/>
      <c r="R21" s="7"/>
    </row>
    <row r="22" spans="2:18" ht="15" customHeight="1">
      <c r="B22" s="13" t="s">
        <v>17</v>
      </c>
      <c r="C22" s="6"/>
      <c r="D22" s="8">
        <v>9188</v>
      </c>
      <c r="E22" s="3">
        <f t="shared" si="1"/>
        <v>20847</v>
      </c>
      <c r="F22" s="8">
        <v>10329</v>
      </c>
      <c r="G22" s="8">
        <v>10518</v>
      </c>
      <c r="H22" s="3">
        <f t="shared" si="2"/>
        <v>-368</v>
      </c>
      <c r="I22" s="8">
        <v>4</v>
      </c>
      <c r="J22" s="8">
        <v>-372</v>
      </c>
      <c r="K22" s="9">
        <f>H22/21215*100</f>
        <v>-1.734621729908084</v>
      </c>
      <c r="L22" s="7">
        <f>E22/1.25</f>
        <v>16677.6</v>
      </c>
      <c r="N22" s="23"/>
      <c r="Q22" s="9"/>
      <c r="R22" s="7"/>
    </row>
    <row r="23" spans="2:18" s="17" customFormat="1" ht="15" customHeight="1">
      <c r="B23" s="32" t="s">
        <v>18</v>
      </c>
      <c r="C23" s="35"/>
      <c r="D23" s="33">
        <v>19267</v>
      </c>
      <c r="E23" s="3">
        <f t="shared" si="1"/>
        <v>41899</v>
      </c>
      <c r="F23" s="33">
        <v>21280</v>
      </c>
      <c r="G23" s="33">
        <v>20619</v>
      </c>
      <c r="H23" s="3">
        <f t="shared" si="2"/>
        <v>101</v>
      </c>
      <c r="I23" s="33">
        <v>31</v>
      </c>
      <c r="J23" s="33">
        <v>70</v>
      </c>
      <c r="K23" s="48">
        <f>H23/41798*100</f>
        <v>0.24163835590219626</v>
      </c>
      <c r="L23" s="34">
        <f>E23/2.98</f>
        <v>14060.06711409396</v>
      </c>
      <c r="N23" s="24"/>
      <c r="Q23" s="21"/>
      <c r="R23" s="22"/>
    </row>
    <row r="24" spans="2:18" s="17" customFormat="1" ht="15" customHeight="1">
      <c r="B24" s="68" t="s">
        <v>42</v>
      </c>
      <c r="C24" s="32"/>
      <c r="D24" s="46">
        <v>8449</v>
      </c>
      <c r="E24" s="3">
        <f>F24+G24</f>
        <v>23249</v>
      </c>
      <c r="F24" s="33">
        <v>11636</v>
      </c>
      <c r="G24" s="33">
        <v>11613</v>
      </c>
      <c r="H24" s="3">
        <f>I24+J24</f>
        <v>212</v>
      </c>
      <c r="I24" s="33">
        <v>71</v>
      </c>
      <c r="J24" s="33">
        <v>141</v>
      </c>
      <c r="K24" s="48">
        <f>H24/23037*100</f>
        <v>0.920258714242306</v>
      </c>
      <c r="L24" s="34">
        <f>E24/19.9</f>
        <v>1168.2914572864322</v>
      </c>
      <c r="N24" s="24"/>
      <c r="Q24" s="21"/>
      <c r="R24" s="22"/>
    </row>
    <row r="25" spans="2:18" s="17" customFormat="1" ht="15" customHeight="1">
      <c r="B25" s="68" t="s">
        <v>43</v>
      </c>
      <c r="C25" s="32"/>
      <c r="D25" s="46">
        <v>5109</v>
      </c>
      <c r="E25" s="3">
        <f t="shared" si="1"/>
        <v>14151</v>
      </c>
      <c r="F25" s="33">
        <v>7094</v>
      </c>
      <c r="G25" s="33">
        <v>7057</v>
      </c>
      <c r="H25" s="3">
        <f t="shared" si="2"/>
        <v>-55</v>
      </c>
      <c r="I25" s="33">
        <v>-10</v>
      </c>
      <c r="J25" s="33">
        <v>-45</v>
      </c>
      <c r="K25" s="48">
        <f>H25/14206*100</f>
        <v>-0.38716035477967053</v>
      </c>
      <c r="L25" s="34">
        <f>E25/12.17</f>
        <v>1162.7773212818406</v>
      </c>
      <c r="N25" s="24"/>
      <c r="Q25" s="21"/>
      <c r="R25" s="22"/>
    </row>
    <row r="26" spans="2:18" s="17" customFormat="1" ht="15" customHeight="1">
      <c r="B26" s="70" t="s">
        <v>38</v>
      </c>
      <c r="C26" s="32"/>
      <c r="D26" s="46">
        <v>3274</v>
      </c>
      <c r="E26" s="3">
        <f t="shared" si="1"/>
        <v>9520</v>
      </c>
      <c r="F26" s="33">
        <v>4770</v>
      </c>
      <c r="G26" s="33">
        <v>4750</v>
      </c>
      <c r="H26" s="3">
        <f t="shared" si="2"/>
        <v>-126</v>
      </c>
      <c r="I26" s="33">
        <v>-41</v>
      </c>
      <c r="J26" s="33">
        <v>-85</v>
      </c>
      <c r="K26" s="48">
        <f>H26/9646*100</f>
        <v>-1.3062409288824384</v>
      </c>
      <c r="L26" s="34">
        <f>E26/21.81</f>
        <v>436.49701971572676</v>
      </c>
      <c r="N26" s="24"/>
      <c r="Q26" s="21"/>
      <c r="R26" s="22"/>
    </row>
    <row r="27" spans="2:18" s="17" customFormat="1" ht="15" customHeight="1">
      <c r="B27" s="70" t="s">
        <v>39</v>
      </c>
      <c r="C27" s="32"/>
      <c r="D27" s="46">
        <v>660</v>
      </c>
      <c r="E27" s="3">
        <f>F27+G27</f>
        <v>1972</v>
      </c>
      <c r="F27" s="33">
        <v>985</v>
      </c>
      <c r="G27" s="33">
        <v>987</v>
      </c>
      <c r="H27" s="3">
        <f>I27+J27</f>
        <v>-13</v>
      </c>
      <c r="I27" s="33">
        <v>-10</v>
      </c>
      <c r="J27" s="33">
        <v>-3</v>
      </c>
      <c r="K27" s="48">
        <f>H27/1985*100</f>
        <v>-0.654911838790932</v>
      </c>
      <c r="L27" s="34">
        <f>E27/40.66</f>
        <v>48.499754058042306</v>
      </c>
      <c r="N27" s="24"/>
      <c r="Q27" s="21"/>
      <c r="R27" s="22"/>
    </row>
    <row r="28" spans="2:18" s="17" customFormat="1" ht="15" customHeight="1">
      <c r="B28" s="70" t="s">
        <v>40</v>
      </c>
      <c r="C28" s="32"/>
      <c r="D28" s="46">
        <v>611</v>
      </c>
      <c r="E28" s="3">
        <f t="shared" si="1"/>
        <v>1822</v>
      </c>
      <c r="F28" s="33">
        <v>942</v>
      </c>
      <c r="G28" s="33">
        <v>880</v>
      </c>
      <c r="H28" s="3">
        <f t="shared" si="2"/>
        <v>-50</v>
      </c>
      <c r="I28" s="33">
        <v>-24</v>
      </c>
      <c r="J28" s="33">
        <v>-26</v>
      </c>
      <c r="K28" s="48">
        <f>H28/1872*100</f>
        <v>-2.6709401709401708</v>
      </c>
      <c r="L28" s="34">
        <f>E28/11.15</f>
        <v>163.4080717488789</v>
      </c>
      <c r="N28" s="24"/>
      <c r="Q28" s="21"/>
      <c r="R28" s="22"/>
    </row>
    <row r="29" spans="2:18" s="17" customFormat="1" ht="15" customHeight="1">
      <c r="B29" s="70" t="s">
        <v>41</v>
      </c>
      <c r="C29" s="32"/>
      <c r="D29" s="46">
        <v>225</v>
      </c>
      <c r="E29" s="3">
        <f>F29+G29</f>
        <v>613</v>
      </c>
      <c r="F29" s="33">
        <v>309</v>
      </c>
      <c r="G29" s="33">
        <v>304</v>
      </c>
      <c r="H29" s="3">
        <f>I29+J29</f>
        <v>-24</v>
      </c>
      <c r="I29" s="33">
        <v>-7</v>
      </c>
      <c r="J29" s="33">
        <v>-17</v>
      </c>
      <c r="K29" s="48">
        <f>H29/637*100</f>
        <v>-3.767660910518053</v>
      </c>
      <c r="L29" s="34">
        <f>E29/36.25</f>
        <v>16.910344827586208</v>
      </c>
      <c r="N29" s="24"/>
      <c r="Q29" s="21"/>
      <c r="R29" s="22"/>
    </row>
    <row r="30" spans="2:18" s="17" customFormat="1" ht="15" customHeight="1">
      <c r="B30" s="68" t="s">
        <v>44</v>
      </c>
      <c r="C30" s="32"/>
      <c r="D30" s="46">
        <v>3878</v>
      </c>
      <c r="E30" s="3">
        <f>F30+G30</f>
        <v>10097</v>
      </c>
      <c r="F30" s="33">
        <v>5207</v>
      </c>
      <c r="G30" s="33">
        <v>4890</v>
      </c>
      <c r="H30" s="3">
        <f>I30+J30</f>
        <v>-156</v>
      </c>
      <c r="I30" s="33">
        <v>-57</v>
      </c>
      <c r="J30" s="33">
        <v>-99</v>
      </c>
      <c r="K30" s="48">
        <f>H30/10253*100</f>
        <v>-1.5215059007119867</v>
      </c>
      <c r="L30" s="34">
        <f>E30/31.59</f>
        <v>319.6264640709085</v>
      </c>
      <c r="N30" s="24"/>
      <c r="Q30" s="21"/>
      <c r="R30" s="22"/>
    </row>
    <row r="31" spans="2:18" s="17" customFormat="1" ht="15" customHeight="1" thickBot="1">
      <c r="B31" s="69" t="s">
        <v>45</v>
      </c>
      <c r="C31" s="18"/>
      <c r="D31" s="47">
        <v>3530</v>
      </c>
      <c r="E31" s="45">
        <f t="shared" si="1"/>
        <v>10571</v>
      </c>
      <c r="F31" s="19">
        <v>5240</v>
      </c>
      <c r="G31" s="19">
        <v>5331</v>
      </c>
      <c r="H31" s="45">
        <f t="shared" si="2"/>
        <v>-176</v>
      </c>
      <c r="I31" s="19">
        <v>-62</v>
      </c>
      <c r="J31" s="19">
        <v>-114</v>
      </c>
      <c r="K31" s="49">
        <f>H31/10747*100</f>
        <v>-1.6376663254861823</v>
      </c>
      <c r="L31" s="20">
        <f>E31/64.91</f>
        <v>162.8562625173317</v>
      </c>
      <c r="N31" s="24"/>
      <c r="Q31" s="21"/>
      <c r="R31" s="22"/>
    </row>
    <row r="32" spans="2:14" ht="13.5" customHeight="1">
      <c r="B32" s="12" t="s">
        <v>20</v>
      </c>
      <c r="N32" s="7"/>
    </row>
    <row r="33" ht="13.5" customHeight="1">
      <c r="B33" s="12" t="s">
        <v>30</v>
      </c>
    </row>
    <row r="34" ht="13.5" customHeight="1">
      <c r="B34" s="51" t="s">
        <v>36</v>
      </c>
    </row>
    <row r="35" ht="13.5" customHeight="1">
      <c r="B35" s="25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mergeCells count="3">
    <mergeCell ref="B4:B5"/>
    <mergeCell ref="L4:L5"/>
    <mergeCell ref="D4:D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375" style="1" customWidth="1"/>
    <col min="3" max="3" width="0.5" style="1" customWidth="1"/>
    <col min="4" max="4" width="9.125" style="1" customWidth="1"/>
    <col min="5" max="5" width="10.75390625" style="1" customWidth="1"/>
    <col min="6" max="7" width="9.125" style="1" customWidth="1"/>
    <col min="8" max="11" width="8.875" style="1" customWidth="1"/>
    <col min="12" max="12" width="9.125" style="1" customWidth="1"/>
    <col min="13" max="13" width="9.875" style="1" bestFit="1" customWidth="1"/>
    <col min="14" max="14" width="11.50390625" style="1" bestFit="1" customWidth="1"/>
    <col min="15" max="15" width="9.125" style="1" bestFit="1" customWidth="1"/>
    <col min="16" max="16" width="9.00390625" style="1" customWidth="1"/>
    <col min="17" max="17" width="9.125" style="1" bestFit="1" customWidth="1"/>
    <col min="18" max="18" width="12.00390625" style="1" bestFit="1" customWidth="1"/>
    <col min="19" max="16384" width="9.00390625" style="1" customWidth="1"/>
  </cols>
  <sheetData>
    <row r="1" ht="13.5" customHeight="1"/>
    <row r="2" spans="2:6" ht="13.5" customHeight="1">
      <c r="B2" s="2" t="s">
        <v>27</v>
      </c>
      <c r="C2" s="2"/>
      <c r="F2" s="1" t="s">
        <v>28</v>
      </c>
    </row>
    <row r="3" spans="2:3" ht="13.5" customHeight="1">
      <c r="B3" s="26" t="s">
        <v>26</v>
      </c>
      <c r="C3" s="12"/>
    </row>
    <row r="4" ht="4.5" customHeight="1" thickBot="1"/>
    <row r="5" spans="2:12" ht="15" customHeight="1">
      <c r="B5" s="80" t="s">
        <v>19</v>
      </c>
      <c r="C5" s="10"/>
      <c r="D5" s="84" t="s">
        <v>0</v>
      </c>
      <c r="E5" s="14" t="s">
        <v>23</v>
      </c>
      <c r="F5" s="14"/>
      <c r="G5" s="14"/>
      <c r="H5" s="14" t="s">
        <v>24</v>
      </c>
      <c r="I5" s="14"/>
      <c r="J5" s="14"/>
      <c r="K5" s="15"/>
      <c r="L5" s="82" t="s">
        <v>21</v>
      </c>
    </row>
    <row r="6" spans="2:12" ht="15" customHeight="1">
      <c r="B6" s="81"/>
      <c r="C6" s="11"/>
      <c r="D6" s="85"/>
      <c r="E6" s="5" t="s">
        <v>22</v>
      </c>
      <c r="F6" s="5" t="s">
        <v>1</v>
      </c>
      <c r="G6" s="5" t="s">
        <v>2</v>
      </c>
      <c r="H6" s="5" t="s">
        <v>22</v>
      </c>
      <c r="I6" s="5" t="s">
        <v>3</v>
      </c>
      <c r="J6" s="5" t="s">
        <v>4</v>
      </c>
      <c r="K6" s="16" t="s">
        <v>5</v>
      </c>
      <c r="L6" s="83"/>
    </row>
    <row r="7" spans="2:12" ht="15" customHeight="1">
      <c r="B7" s="27" t="s">
        <v>34</v>
      </c>
      <c r="C7" s="29"/>
      <c r="D7" s="30">
        <v>251528</v>
      </c>
      <c r="E7" s="3">
        <v>620551</v>
      </c>
      <c r="F7" s="30">
        <v>314934</v>
      </c>
      <c r="G7" s="30">
        <v>305617</v>
      </c>
      <c r="H7" s="3">
        <v>4518</v>
      </c>
      <c r="I7" s="30">
        <v>2768</v>
      </c>
      <c r="J7" s="30">
        <v>1750</v>
      </c>
      <c r="K7" s="4">
        <v>0.7334022690342887</v>
      </c>
      <c r="L7" s="31">
        <f>E7/90.41</f>
        <v>6863.742948788851</v>
      </c>
    </row>
    <row r="8" spans="2:12" ht="15" customHeight="1">
      <c r="B8" s="28">
        <v>17</v>
      </c>
      <c r="C8" s="29"/>
      <c r="D8" s="30">
        <v>254875</v>
      </c>
      <c r="E8" s="3">
        <v>624026</v>
      </c>
      <c r="F8" s="30">
        <v>316347</v>
      </c>
      <c r="G8" s="30">
        <v>307679</v>
      </c>
      <c r="H8" s="3">
        <v>3475</v>
      </c>
      <c r="I8" s="30">
        <v>2424</v>
      </c>
      <c r="J8" s="30">
        <v>1051</v>
      </c>
      <c r="K8" s="4">
        <f>H8/E7*100</f>
        <v>0.5599862058074195</v>
      </c>
      <c r="L8" s="31">
        <f>E8/90.41</f>
        <v>6902.178962504148</v>
      </c>
    </row>
    <row r="9" spans="2:12" ht="15" customHeight="1">
      <c r="B9" s="36">
        <v>18</v>
      </c>
      <c r="C9" s="37"/>
      <c r="D9" s="38">
        <v>258414</v>
      </c>
      <c r="E9" s="38">
        <f>F9+G9</f>
        <v>629221</v>
      </c>
      <c r="F9" s="38">
        <v>319321</v>
      </c>
      <c r="G9" s="38">
        <v>309900</v>
      </c>
      <c r="H9" s="38">
        <v>5195</v>
      </c>
      <c r="I9" s="38">
        <v>2338</v>
      </c>
      <c r="J9" s="38">
        <v>2857</v>
      </c>
      <c r="K9" s="4">
        <f>H9/E8*100</f>
        <v>0.8324973638918891</v>
      </c>
      <c r="L9" s="31">
        <f>E9/90.41</f>
        <v>6959.639420418096</v>
      </c>
    </row>
    <row r="10" spans="2:18" s="60" customFormat="1" ht="15.75" customHeight="1">
      <c r="B10" s="28">
        <v>19</v>
      </c>
      <c r="C10" s="29"/>
      <c r="D10" s="61">
        <v>275842</v>
      </c>
      <c r="E10" s="61">
        <v>670173</v>
      </c>
      <c r="F10" s="61">
        <v>339952</v>
      </c>
      <c r="G10" s="61">
        <v>330221</v>
      </c>
      <c r="H10" s="61">
        <v>1966</v>
      </c>
      <c r="I10" s="61">
        <v>2185</v>
      </c>
      <c r="J10" s="61">
        <v>-219</v>
      </c>
      <c r="K10" s="62">
        <v>0.31244983876889043</v>
      </c>
      <c r="L10" s="31">
        <f>E10/244.03</f>
        <v>2746.272999221407</v>
      </c>
      <c r="M10" s="28"/>
      <c r="N10" s="63"/>
      <c r="Q10" s="63"/>
      <c r="R10" s="64"/>
    </row>
    <row r="11" spans="2:18" s="58" customFormat="1" ht="15.75" customHeight="1" thickBot="1">
      <c r="B11" s="53">
        <v>20</v>
      </c>
      <c r="C11" s="54"/>
      <c r="D11" s="56">
        <v>291628</v>
      </c>
      <c r="E11" s="56">
        <v>706342</v>
      </c>
      <c r="F11" s="56">
        <v>357929</v>
      </c>
      <c r="G11" s="56">
        <v>348413</v>
      </c>
      <c r="H11" s="56">
        <v>2385</v>
      </c>
      <c r="I11" s="56">
        <v>1824</v>
      </c>
      <c r="J11" s="56">
        <v>561</v>
      </c>
      <c r="K11" s="79">
        <f>H11/E10*100</f>
        <v>0.3558782583004687</v>
      </c>
      <c r="L11" s="55">
        <f>E11/328.84</f>
        <v>2147.9807809268946</v>
      </c>
      <c r="M11" s="44"/>
      <c r="N11" s="57"/>
      <c r="Q11" s="57"/>
      <c r="R11" s="59"/>
    </row>
    <row r="12" spans="2:14" ht="15.75" customHeight="1">
      <c r="B12" s="12" t="s">
        <v>20</v>
      </c>
      <c r="M12" s="39"/>
      <c r="N12" s="41"/>
    </row>
    <row r="13" spans="2:13" ht="13.5" customHeight="1">
      <c r="B13" s="12" t="s">
        <v>30</v>
      </c>
      <c r="M13" s="39"/>
    </row>
    <row r="14" spans="2:13" ht="13.5" customHeight="1">
      <c r="B14" s="12" t="s">
        <v>32</v>
      </c>
      <c r="M14" s="39"/>
    </row>
    <row r="15" spans="2:13" ht="13.5" customHeight="1">
      <c r="B15" s="12" t="s">
        <v>37</v>
      </c>
      <c r="M15" s="39"/>
    </row>
    <row r="16" spans="2:13" ht="13.5" customHeight="1">
      <c r="B16" s="51" t="s">
        <v>36</v>
      </c>
      <c r="M16" s="40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</sheetData>
  <mergeCells count="3">
    <mergeCell ref="B5:B6"/>
    <mergeCell ref="L5:L6"/>
    <mergeCell ref="D5:D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375" style="1" customWidth="1"/>
    <col min="3" max="3" width="0.5" style="1" customWidth="1"/>
    <col min="4" max="4" width="9.125" style="1" customWidth="1"/>
    <col min="5" max="5" width="10.75390625" style="1" customWidth="1"/>
    <col min="6" max="7" width="9.125" style="1" customWidth="1"/>
    <col min="8" max="11" width="8.875" style="1" customWidth="1"/>
    <col min="12" max="12" width="9.125" style="1" customWidth="1"/>
    <col min="13" max="13" width="9.875" style="1" bestFit="1" customWidth="1"/>
    <col min="14" max="14" width="11.50390625" style="1" bestFit="1" customWidth="1"/>
    <col min="15" max="15" width="9.125" style="1" bestFit="1" customWidth="1"/>
    <col min="16" max="16" width="9.00390625" style="1" customWidth="1"/>
    <col min="17" max="17" width="9.125" style="1" bestFit="1" customWidth="1"/>
    <col min="18" max="18" width="12.00390625" style="1" bestFit="1" customWidth="1"/>
    <col min="19" max="16384" width="9.00390625" style="1" customWidth="1"/>
  </cols>
  <sheetData>
    <row r="1" ht="13.5" customHeight="1"/>
    <row r="2" spans="2:6" ht="13.5" customHeight="1">
      <c r="B2" s="2" t="s">
        <v>27</v>
      </c>
      <c r="C2" s="2"/>
      <c r="F2" s="1" t="s">
        <v>29</v>
      </c>
    </row>
    <row r="3" spans="2:3" ht="13.5" customHeight="1">
      <c r="B3" s="26" t="s">
        <v>26</v>
      </c>
      <c r="C3" s="12"/>
    </row>
    <row r="4" ht="4.5" customHeight="1" thickBot="1"/>
    <row r="5" spans="2:12" ht="15" customHeight="1">
      <c r="B5" s="80" t="s">
        <v>19</v>
      </c>
      <c r="C5" s="10"/>
      <c r="D5" s="84" t="s">
        <v>0</v>
      </c>
      <c r="E5" s="14" t="s">
        <v>23</v>
      </c>
      <c r="F5" s="14"/>
      <c r="G5" s="14"/>
      <c r="H5" s="14" t="s">
        <v>24</v>
      </c>
      <c r="I5" s="14"/>
      <c r="J5" s="14"/>
      <c r="K5" s="15"/>
      <c r="L5" s="82" t="s">
        <v>21</v>
      </c>
    </row>
    <row r="6" spans="2:12" ht="15" customHeight="1">
      <c r="B6" s="81"/>
      <c r="C6" s="11"/>
      <c r="D6" s="85"/>
      <c r="E6" s="5" t="s">
        <v>22</v>
      </c>
      <c r="F6" s="5" t="s">
        <v>1</v>
      </c>
      <c r="G6" s="5" t="s">
        <v>2</v>
      </c>
      <c r="H6" s="5" t="s">
        <v>22</v>
      </c>
      <c r="I6" s="5" t="s">
        <v>3</v>
      </c>
      <c r="J6" s="5" t="s">
        <v>4</v>
      </c>
      <c r="K6" s="16" t="s">
        <v>5</v>
      </c>
      <c r="L6" s="83"/>
    </row>
    <row r="7" spans="2:12" ht="15" customHeight="1">
      <c r="B7" s="71" t="s">
        <v>34</v>
      </c>
      <c r="C7" s="72"/>
      <c r="D7" s="43">
        <v>9692</v>
      </c>
      <c r="E7" s="73">
        <f>F7+G7</f>
        <v>29418</v>
      </c>
      <c r="F7" s="43">
        <v>14714</v>
      </c>
      <c r="G7" s="43">
        <v>14704</v>
      </c>
      <c r="H7" s="42">
        <f>SUM(I7:J7)</f>
        <v>-308</v>
      </c>
      <c r="I7" s="43">
        <v>-40</v>
      </c>
      <c r="J7" s="43">
        <v>-268</v>
      </c>
      <c r="K7" s="74">
        <v>-1.0361299872165781</v>
      </c>
      <c r="L7" s="43">
        <f>E7/122.04</f>
        <v>241.05211406096362</v>
      </c>
    </row>
    <row r="8" spans="2:12" ht="15" customHeight="1">
      <c r="B8" s="28">
        <v>17</v>
      </c>
      <c r="C8" s="29"/>
      <c r="D8" s="30">
        <v>9736</v>
      </c>
      <c r="E8" s="3">
        <f>F8+G8</f>
        <v>29090</v>
      </c>
      <c r="F8" s="30">
        <v>14594</v>
      </c>
      <c r="G8" s="30">
        <v>14496</v>
      </c>
      <c r="H8" s="34">
        <f>SUM(I8:J8)</f>
        <v>-328</v>
      </c>
      <c r="I8" s="30">
        <v>-39</v>
      </c>
      <c r="J8" s="30">
        <v>-289</v>
      </c>
      <c r="K8" s="4">
        <v>-1.1149636277109254</v>
      </c>
      <c r="L8" s="30">
        <f>E8/122.04</f>
        <v>238.3644706653556</v>
      </c>
    </row>
    <row r="9" spans="2:12" ht="15" customHeight="1" thickBot="1">
      <c r="B9" s="75">
        <v>18</v>
      </c>
      <c r="C9" s="76"/>
      <c r="D9" s="77">
        <v>9682</v>
      </c>
      <c r="E9" s="45">
        <f>F9+G9</f>
        <v>28632</v>
      </c>
      <c r="F9" s="77">
        <v>14336</v>
      </c>
      <c r="G9" s="77">
        <v>14296</v>
      </c>
      <c r="H9" s="20">
        <f>SUM(I9:J9)</f>
        <v>-458</v>
      </c>
      <c r="I9" s="77">
        <v>-94</v>
      </c>
      <c r="J9" s="77">
        <v>-364</v>
      </c>
      <c r="K9" s="50">
        <f>H9/E8*100</f>
        <v>-1.5744242007562737</v>
      </c>
      <c r="L9" s="78">
        <f>E9/122.04</f>
        <v>234.61160275319565</v>
      </c>
    </row>
    <row r="10" spans="2:14" ht="21" customHeight="1">
      <c r="B10" s="12" t="s">
        <v>20</v>
      </c>
      <c r="M10" s="39"/>
      <c r="N10" s="41"/>
    </row>
    <row r="11" spans="2:13" ht="13.5" customHeight="1">
      <c r="B11" s="12" t="s">
        <v>30</v>
      </c>
      <c r="M11" s="39"/>
    </row>
    <row r="12" spans="2:13" ht="13.5" customHeight="1">
      <c r="B12" s="12" t="s">
        <v>46</v>
      </c>
      <c r="M12" s="39"/>
    </row>
    <row r="13" spans="2:13" ht="13.5" customHeight="1">
      <c r="B13" s="51" t="s">
        <v>36</v>
      </c>
      <c r="M13" s="39"/>
    </row>
    <row r="14" ht="13.5" customHeight="1">
      <c r="M14" s="40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mergeCells count="3">
    <mergeCell ref="B5:B6"/>
    <mergeCell ref="L5:L6"/>
    <mergeCell ref="D5:D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375" style="1" customWidth="1"/>
    <col min="3" max="3" width="0.5" style="1" customWidth="1"/>
    <col min="4" max="4" width="9.125" style="1" customWidth="1"/>
    <col min="5" max="5" width="10.75390625" style="1" customWidth="1"/>
    <col min="6" max="7" width="9.125" style="1" customWidth="1"/>
    <col min="8" max="11" width="8.875" style="1" customWidth="1"/>
    <col min="12" max="12" width="9.125" style="1" customWidth="1"/>
    <col min="13" max="13" width="9.875" style="1" bestFit="1" customWidth="1"/>
    <col min="14" max="14" width="11.50390625" style="1" bestFit="1" customWidth="1"/>
    <col min="15" max="15" width="9.125" style="1" bestFit="1" customWidth="1"/>
    <col min="16" max="16" width="9.00390625" style="1" customWidth="1"/>
    <col min="17" max="17" width="9.125" style="1" bestFit="1" customWidth="1"/>
    <col min="18" max="18" width="12.00390625" style="1" bestFit="1" customWidth="1"/>
    <col min="19" max="16384" width="9.00390625" style="1" customWidth="1"/>
  </cols>
  <sheetData>
    <row r="1" ht="13.5" customHeight="1"/>
    <row r="2" spans="2:6" ht="13.5" customHeight="1">
      <c r="B2" s="2" t="s">
        <v>27</v>
      </c>
      <c r="C2" s="2"/>
      <c r="F2" s="1" t="s">
        <v>31</v>
      </c>
    </row>
    <row r="3" spans="2:3" ht="13.5" customHeight="1">
      <c r="B3" s="26" t="s">
        <v>26</v>
      </c>
      <c r="C3" s="12"/>
    </row>
    <row r="4" ht="4.5" customHeight="1" thickBot="1"/>
    <row r="5" spans="2:12" ht="15" customHeight="1">
      <c r="B5" s="80" t="s">
        <v>19</v>
      </c>
      <c r="C5" s="10"/>
      <c r="D5" s="84" t="s">
        <v>0</v>
      </c>
      <c r="E5" s="14" t="s">
        <v>23</v>
      </c>
      <c r="F5" s="14"/>
      <c r="G5" s="14"/>
      <c r="H5" s="14" t="s">
        <v>24</v>
      </c>
      <c r="I5" s="14"/>
      <c r="J5" s="14"/>
      <c r="K5" s="15"/>
      <c r="L5" s="82" t="s">
        <v>21</v>
      </c>
    </row>
    <row r="6" spans="2:12" ht="15" customHeight="1">
      <c r="B6" s="81"/>
      <c r="C6" s="11"/>
      <c r="D6" s="85"/>
      <c r="E6" s="5" t="s">
        <v>22</v>
      </c>
      <c r="F6" s="5" t="s">
        <v>1</v>
      </c>
      <c r="G6" s="5" t="s">
        <v>2</v>
      </c>
      <c r="H6" s="5" t="s">
        <v>22</v>
      </c>
      <c r="I6" s="5" t="s">
        <v>3</v>
      </c>
      <c r="J6" s="5" t="s">
        <v>4</v>
      </c>
      <c r="K6" s="16" t="s">
        <v>5</v>
      </c>
      <c r="L6" s="83"/>
    </row>
    <row r="7" spans="2:12" ht="15" customHeight="1">
      <c r="B7" s="27" t="s">
        <v>34</v>
      </c>
      <c r="C7" s="29"/>
      <c r="D7" s="30">
        <v>3670</v>
      </c>
      <c r="E7" s="3">
        <f>F7+G7</f>
        <v>10397</v>
      </c>
      <c r="F7" s="30">
        <v>5387</v>
      </c>
      <c r="G7" s="30">
        <v>5010</v>
      </c>
      <c r="H7" s="34">
        <f>SUM(I7:J7)</f>
        <v>-142</v>
      </c>
      <c r="I7" s="30">
        <v>-45</v>
      </c>
      <c r="J7" s="30">
        <v>-97</v>
      </c>
      <c r="K7" s="4">
        <v>-1.347376411424234</v>
      </c>
      <c r="L7" s="30">
        <f>E7/31.59</f>
        <v>329.12314023425137</v>
      </c>
    </row>
    <row r="8" spans="2:12" ht="15" customHeight="1">
      <c r="B8" s="28">
        <v>17</v>
      </c>
      <c r="C8" s="29"/>
      <c r="D8" s="30">
        <v>3701</v>
      </c>
      <c r="E8" s="3">
        <f>F8+G8</f>
        <v>10348</v>
      </c>
      <c r="F8" s="30">
        <v>5374</v>
      </c>
      <c r="G8" s="30">
        <v>4974</v>
      </c>
      <c r="H8" s="34">
        <f>SUM(I8:J8)</f>
        <v>-49</v>
      </c>
      <c r="I8" s="30">
        <v>-21</v>
      </c>
      <c r="J8" s="30">
        <v>-28</v>
      </c>
      <c r="K8" s="4">
        <v>-0.4712897951332115</v>
      </c>
      <c r="L8" s="30">
        <f>E8/31.59</f>
        <v>327.57201646090533</v>
      </c>
    </row>
    <row r="9" spans="2:12" ht="15" customHeight="1" thickBot="1">
      <c r="B9" s="75">
        <v>18</v>
      </c>
      <c r="C9" s="76"/>
      <c r="D9" s="77">
        <v>3791</v>
      </c>
      <c r="E9" s="45">
        <f>F9+G9</f>
        <v>10354</v>
      </c>
      <c r="F9" s="77">
        <v>5350</v>
      </c>
      <c r="G9" s="77">
        <v>5004</v>
      </c>
      <c r="H9" s="20">
        <f>SUM(I9:J9)</f>
        <v>6</v>
      </c>
      <c r="I9" s="77">
        <v>-36</v>
      </c>
      <c r="J9" s="77">
        <v>42</v>
      </c>
      <c r="K9" s="50">
        <f>H9/E8*100</f>
        <v>0.05798221878623889</v>
      </c>
      <c r="L9" s="78">
        <f>E9/31.59</f>
        <v>327.7619499841722</v>
      </c>
    </row>
    <row r="10" spans="2:14" ht="21" customHeight="1">
      <c r="B10" s="12" t="s">
        <v>20</v>
      </c>
      <c r="M10" s="39"/>
      <c r="N10" s="41"/>
    </row>
    <row r="11" spans="2:13" ht="13.5" customHeight="1">
      <c r="B11" s="12" t="s">
        <v>30</v>
      </c>
      <c r="M11" s="39"/>
    </row>
    <row r="12" spans="2:13" ht="13.5" customHeight="1">
      <c r="B12" s="12" t="s">
        <v>46</v>
      </c>
      <c r="M12" s="39"/>
    </row>
    <row r="13" spans="2:13" ht="13.5" customHeight="1">
      <c r="B13" s="51" t="s">
        <v>36</v>
      </c>
      <c r="M13" s="39"/>
    </row>
    <row r="14" ht="13.5" customHeight="1">
      <c r="M14" s="40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mergeCells count="3">
    <mergeCell ref="B5:B6"/>
    <mergeCell ref="L5:L6"/>
    <mergeCell ref="D5:D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375" style="1" customWidth="1"/>
    <col min="3" max="3" width="0.5" style="1" customWidth="1"/>
    <col min="4" max="4" width="9.125" style="1" customWidth="1"/>
    <col min="5" max="5" width="10.75390625" style="1" customWidth="1"/>
    <col min="6" max="7" width="9.125" style="1" customWidth="1"/>
    <col min="8" max="11" width="8.875" style="1" customWidth="1"/>
    <col min="12" max="12" width="9.125" style="1" customWidth="1"/>
    <col min="13" max="13" width="9.875" style="1" bestFit="1" customWidth="1"/>
    <col min="14" max="14" width="11.50390625" style="1" bestFit="1" customWidth="1"/>
    <col min="15" max="15" width="9.125" style="1" bestFit="1" customWidth="1"/>
    <col min="16" max="16" width="9.00390625" style="1" customWidth="1"/>
    <col min="17" max="17" width="9.125" style="1" bestFit="1" customWidth="1"/>
    <col min="18" max="18" width="12.00390625" style="1" bestFit="1" customWidth="1"/>
    <col min="19" max="16384" width="9.00390625" style="1" customWidth="1"/>
  </cols>
  <sheetData>
    <row r="1" ht="13.5" customHeight="1"/>
    <row r="2" spans="2:6" ht="13.5" customHeight="1">
      <c r="B2" s="2" t="s">
        <v>27</v>
      </c>
      <c r="C2" s="2"/>
      <c r="F2" s="1" t="s">
        <v>33</v>
      </c>
    </row>
    <row r="3" spans="2:3" ht="13.5" customHeight="1">
      <c r="B3" s="26" t="s">
        <v>26</v>
      </c>
      <c r="C3" s="12"/>
    </row>
    <row r="4" ht="4.5" customHeight="1" thickBot="1"/>
    <row r="5" spans="2:12" ht="15" customHeight="1">
      <c r="B5" s="80" t="s">
        <v>19</v>
      </c>
      <c r="C5" s="10"/>
      <c r="D5" s="84" t="s">
        <v>0</v>
      </c>
      <c r="E5" s="14" t="s">
        <v>23</v>
      </c>
      <c r="F5" s="14"/>
      <c r="G5" s="14"/>
      <c r="H5" s="14" t="s">
        <v>24</v>
      </c>
      <c r="I5" s="14"/>
      <c r="J5" s="14"/>
      <c r="K5" s="15"/>
      <c r="L5" s="82" t="s">
        <v>21</v>
      </c>
    </row>
    <row r="6" spans="2:12" ht="15" customHeight="1">
      <c r="B6" s="81"/>
      <c r="C6" s="11"/>
      <c r="D6" s="85"/>
      <c r="E6" s="5" t="s">
        <v>22</v>
      </c>
      <c r="F6" s="5" t="s">
        <v>1</v>
      </c>
      <c r="G6" s="5" t="s">
        <v>2</v>
      </c>
      <c r="H6" s="5" t="s">
        <v>22</v>
      </c>
      <c r="I6" s="5" t="s">
        <v>3</v>
      </c>
      <c r="J6" s="5" t="s">
        <v>4</v>
      </c>
      <c r="K6" s="16" t="s">
        <v>5</v>
      </c>
      <c r="L6" s="83"/>
    </row>
    <row r="7" spans="2:12" ht="15" customHeight="1">
      <c r="B7" s="27" t="s">
        <v>34</v>
      </c>
      <c r="C7" s="29"/>
      <c r="D7" s="30">
        <v>8099</v>
      </c>
      <c r="E7" s="3">
        <v>23238</v>
      </c>
      <c r="F7" s="30">
        <v>11681</v>
      </c>
      <c r="G7" s="30">
        <v>11557</v>
      </c>
      <c r="H7" s="42">
        <v>26</v>
      </c>
      <c r="I7" s="30">
        <v>51</v>
      </c>
      <c r="J7" s="30">
        <v>-25</v>
      </c>
      <c r="K7" s="4">
        <v>0.11</v>
      </c>
      <c r="L7" s="43">
        <v>1168</v>
      </c>
    </row>
    <row r="8" spans="2:12" ht="15" customHeight="1">
      <c r="B8" s="28">
        <v>17</v>
      </c>
      <c r="C8" s="29"/>
      <c r="D8" s="30">
        <v>8293</v>
      </c>
      <c r="E8" s="3">
        <v>23344</v>
      </c>
      <c r="F8" s="30">
        <v>11746</v>
      </c>
      <c r="G8" s="30">
        <v>11598</v>
      </c>
      <c r="H8" s="34">
        <v>106</v>
      </c>
      <c r="I8" s="30">
        <v>66</v>
      </c>
      <c r="J8" s="30">
        <v>40</v>
      </c>
      <c r="K8" s="4">
        <v>0.45614941044840346</v>
      </c>
      <c r="L8" s="30">
        <v>1173</v>
      </c>
    </row>
    <row r="9" spans="2:12" ht="15" customHeight="1">
      <c r="B9" s="36">
        <v>18</v>
      </c>
      <c r="C9" s="29"/>
      <c r="D9" s="30">
        <v>8172</v>
      </c>
      <c r="E9" s="3">
        <v>23168</v>
      </c>
      <c r="F9" s="30">
        <v>11632</v>
      </c>
      <c r="G9" s="30">
        <v>11536</v>
      </c>
      <c r="H9" s="34">
        <v>-176</v>
      </c>
      <c r="I9" s="30">
        <v>77</v>
      </c>
      <c r="J9" s="30">
        <v>-253</v>
      </c>
      <c r="K9" s="4">
        <f>H9/E8*100</f>
        <v>-0.7539410555174777</v>
      </c>
      <c r="L9" s="30">
        <f>E9/19.9</f>
        <v>1164.2211055276382</v>
      </c>
    </row>
    <row r="10" spans="2:13" ht="15" customHeight="1" thickBot="1">
      <c r="B10" s="75">
        <v>19</v>
      </c>
      <c r="C10" s="76"/>
      <c r="D10" s="77">
        <v>8272</v>
      </c>
      <c r="E10" s="45">
        <v>23037</v>
      </c>
      <c r="F10" s="77">
        <v>11558</v>
      </c>
      <c r="G10" s="77">
        <v>11479</v>
      </c>
      <c r="H10" s="20">
        <v>-131</v>
      </c>
      <c r="I10" s="77">
        <v>24</v>
      </c>
      <c r="J10" s="77">
        <v>-155</v>
      </c>
      <c r="K10" s="50">
        <f>H10/E9*100</f>
        <v>-0.5654350828729282</v>
      </c>
      <c r="L10" s="78">
        <v>1158</v>
      </c>
      <c r="M10" s="52"/>
    </row>
    <row r="11" spans="2:14" ht="21" customHeight="1">
      <c r="B11" s="12" t="s">
        <v>20</v>
      </c>
      <c r="M11" s="39"/>
      <c r="N11" s="41"/>
    </row>
    <row r="12" spans="2:13" ht="13.5" customHeight="1">
      <c r="B12" s="12" t="s">
        <v>30</v>
      </c>
      <c r="M12" s="39"/>
    </row>
    <row r="13" spans="2:13" ht="13.5" customHeight="1">
      <c r="B13" s="12" t="s">
        <v>47</v>
      </c>
      <c r="M13" s="39"/>
    </row>
    <row r="14" spans="2:13" ht="13.5" customHeight="1">
      <c r="B14" s="51" t="s">
        <v>36</v>
      </c>
      <c r="M14" s="39"/>
    </row>
    <row r="15" ht="13.5" customHeight="1">
      <c r="M15" s="40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mergeCells count="3">
    <mergeCell ref="B5:B6"/>
    <mergeCell ref="L5:L6"/>
    <mergeCell ref="D5:D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375" style="1" customWidth="1"/>
    <col min="3" max="3" width="0.5" style="1" customWidth="1"/>
    <col min="4" max="4" width="9.125" style="1" customWidth="1"/>
    <col min="5" max="5" width="10.75390625" style="1" customWidth="1"/>
    <col min="6" max="7" width="9.125" style="1" customWidth="1"/>
    <col min="8" max="11" width="8.875" style="1" customWidth="1"/>
    <col min="12" max="12" width="9.125" style="1" customWidth="1"/>
    <col min="13" max="13" width="9.875" style="1" bestFit="1" customWidth="1"/>
    <col min="14" max="14" width="11.50390625" style="1" bestFit="1" customWidth="1"/>
    <col min="15" max="15" width="9.125" style="1" bestFit="1" customWidth="1"/>
    <col min="16" max="16" width="9.00390625" style="1" customWidth="1"/>
    <col min="17" max="17" width="9.125" style="1" bestFit="1" customWidth="1"/>
    <col min="18" max="18" width="12.00390625" style="1" bestFit="1" customWidth="1"/>
    <col min="19" max="16384" width="9.00390625" style="1" customWidth="1"/>
  </cols>
  <sheetData>
    <row r="1" ht="13.5" customHeight="1"/>
    <row r="2" spans="2:6" ht="13.5" customHeight="1">
      <c r="B2" s="2" t="s">
        <v>27</v>
      </c>
      <c r="C2" s="2"/>
      <c r="F2" s="1" t="s">
        <v>35</v>
      </c>
    </row>
    <row r="3" spans="2:3" ht="13.5" customHeight="1">
      <c r="B3" s="26" t="s">
        <v>26</v>
      </c>
      <c r="C3" s="12"/>
    </row>
    <row r="4" ht="4.5" customHeight="1" thickBot="1"/>
    <row r="5" spans="2:12" ht="15" customHeight="1">
      <c r="B5" s="80" t="s">
        <v>19</v>
      </c>
      <c r="C5" s="10"/>
      <c r="D5" s="84" t="s">
        <v>0</v>
      </c>
      <c r="E5" s="14" t="s">
        <v>23</v>
      </c>
      <c r="F5" s="14"/>
      <c r="G5" s="14"/>
      <c r="H5" s="14" t="s">
        <v>24</v>
      </c>
      <c r="I5" s="14"/>
      <c r="J5" s="14"/>
      <c r="K5" s="15"/>
      <c r="L5" s="82" t="s">
        <v>21</v>
      </c>
    </row>
    <row r="6" spans="2:12" ht="15" customHeight="1">
      <c r="B6" s="81"/>
      <c r="C6" s="11"/>
      <c r="D6" s="85"/>
      <c r="E6" s="5" t="s">
        <v>22</v>
      </c>
      <c r="F6" s="5" t="s">
        <v>1</v>
      </c>
      <c r="G6" s="5" t="s">
        <v>2</v>
      </c>
      <c r="H6" s="5" t="s">
        <v>22</v>
      </c>
      <c r="I6" s="5" t="s">
        <v>3</v>
      </c>
      <c r="J6" s="5" t="s">
        <v>4</v>
      </c>
      <c r="K6" s="16" t="s">
        <v>5</v>
      </c>
      <c r="L6" s="83"/>
    </row>
    <row r="7" spans="2:12" ht="15" customHeight="1">
      <c r="B7" s="27" t="s">
        <v>34</v>
      </c>
      <c r="C7" s="29"/>
      <c r="D7" s="30">
        <v>3402</v>
      </c>
      <c r="E7" s="3">
        <v>10907</v>
      </c>
      <c r="F7" s="30">
        <v>5380</v>
      </c>
      <c r="G7" s="30">
        <v>5527</v>
      </c>
      <c r="H7" s="42">
        <v>-150</v>
      </c>
      <c r="I7" s="30">
        <v>-21</v>
      </c>
      <c r="J7" s="30">
        <v>-129</v>
      </c>
      <c r="K7" s="4">
        <v>-1.36</v>
      </c>
      <c r="L7" s="43">
        <v>168</v>
      </c>
    </row>
    <row r="8" spans="2:12" ht="15" customHeight="1">
      <c r="B8" s="28">
        <v>17</v>
      </c>
      <c r="C8" s="29"/>
      <c r="D8" s="30">
        <v>3396</v>
      </c>
      <c r="E8" s="3">
        <v>10778</v>
      </c>
      <c r="F8" s="30">
        <v>5330</v>
      </c>
      <c r="G8" s="30">
        <v>5448</v>
      </c>
      <c r="H8" s="34">
        <v>-129</v>
      </c>
      <c r="I8" s="30">
        <v>-13</v>
      </c>
      <c r="J8" s="30">
        <v>-116</v>
      </c>
      <c r="K8" s="4">
        <v>-1.1827266892821124</v>
      </c>
      <c r="L8" s="30">
        <v>166</v>
      </c>
    </row>
    <row r="9" spans="2:12" ht="15" customHeight="1">
      <c r="B9" s="36">
        <v>18</v>
      </c>
      <c r="C9" s="29"/>
      <c r="D9" s="30">
        <v>3405</v>
      </c>
      <c r="E9" s="3">
        <v>10763</v>
      </c>
      <c r="F9" s="30">
        <v>5307</v>
      </c>
      <c r="G9" s="30">
        <v>5456</v>
      </c>
      <c r="H9" s="34">
        <v>-15</v>
      </c>
      <c r="I9" s="30">
        <v>-46</v>
      </c>
      <c r="J9" s="30">
        <v>31</v>
      </c>
      <c r="K9" s="4">
        <v>-0.13917238819818148</v>
      </c>
      <c r="L9" s="30">
        <f>E9/64.91</f>
        <v>165.81420428285318</v>
      </c>
    </row>
    <row r="10" spans="2:12" ht="15" customHeight="1" thickBot="1">
      <c r="B10" s="75">
        <v>19</v>
      </c>
      <c r="C10" s="76"/>
      <c r="D10" s="77">
        <v>3508</v>
      </c>
      <c r="E10" s="45">
        <v>10747</v>
      </c>
      <c r="F10" s="77">
        <v>5317</v>
      </c>
      <c r="G10" s="77">
        <v>5430</v>
      </c>
      <c r="H10" s="20">
        <v>-16</v>
      </c>
      <c r="I10" s="77">
        <v>-56</v>
      </c>
      <c r="J10" s="77">
        <v>40</v>
      </c>
      <c r="K10" s="50">
        <f>H10/E9*100</f>
        <v>-0.1486574375174208</v>
      </c>
      <c r="L10" s="78">
        <v>166</v>
      </c>
    </row>
    <row r="11" spans="2:14" ht="21" customHeight="1">
      <c r="B11" s="12" t="s">
        <v>20</v>
      </c>
      <c r="M11" s="39"/>
      <c r="N11" s="41"/>
    </row>
    <row r="12" spans="2:13" ht="13.5" customHeight="1">
      <c r="B12" s="12" t="s">
        <v>30</v>
      </c>
      <c r="M12" s="39"/>
    </row>
    <row r="13" spans="2:13" ht="13.5" customHeight="1">
      <c r="B13" s="12" t="s">
        <v>47</v>
      </c>
      <c r="M13" s="39"/>
    </row>
    <row r="14" spans="2:13" ht="13.5" customHeight="1">
      <c r="B14" s="51" t="s">
        <v>36</v>
      </c>
      <c r="M14" s="39"/>
    </row>
    <row r="15" ht="13.5" customHeight="1">
      <c r="M15" s="40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mergeCells count="3">
    <mergeCell ref="B5:B6"/>
    <mergeCell ref="L5:L6"/>
    <mergeCell ref="D5:D6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2003-01-29T23:28:40Z</cp:lastPrinted>
  <dcterms:created xsi:type="dcterms:W3CDTF">1997-01-08T22:48:59Z</dcterms:created>
  <dcterms:modified xsi:type="dcterms:W3CDTF">2008-03-17T06:20:48Z</dcterms:modified>
  <cp:category/>
  <cp:version/>
  <cp:contentType/>
  <cp:contentStatus/>
</cp:coreProperties>
</file>